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800" windowHeight="11535" tabRatio="741" firstSheet="3" activeTab="3"/>
  </bookViews>
  <sheets>
    <sheet name="Sep-19" sheetId="54" state="hidden" r:id="rId1"/>
    <sheet name="MD" sheetId="77" state="hidden" r:id="rId2"/>
    <sheet name="Jan MD" sheetId="84" state="hidden" r:id="rId3"/>
    <sheet name="Jan-21" sheetId="91" r:id="rId4"/>
    <sheet name="Jan-21 district " sheetId="55" r:id="rId5"/>
    <sheet name="Jan-21 replaced" sheetId="57" state="hidden" r:id="rId6"/>
    <sheet name="Jan-21  Annexure-1  " sheetId="56" state="hidden" r:id="rId7"/>
    <sheet name="Jan-21 EnergyDepartmentformat" sheetId="90" state="hidden" r:id="rId8"/>
    <sheet name="Mar-19 (minor )" sheetId="69" state="hidden" r:id="rId9"/>
    <sheet name="Sheet1" sheetId="92" state="hidden" r:id="rId10"/>
    <sheet name="Sheet2" sheetId="93" state="hidden" r:id="rId11"/>
    <sheet name="Sheet3" sheetId="94" state="hidden" r:id="rId12"/>
    <sheet name="Sheet4" sheetId="95" state="hidden" r:id="rId13"/>
    <sheet name="Sheet5" sheetId="96" state="hidden" r:id="rId14"/>
    <sheet name="East" sheetId="97" state="hidden" r:id="rId15"/>
    <sheet name="Sheet6" sheetId="9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A100000" localSheetId="14">#REF!</definedName>
    <definedName name="_A100000" localSheetId="2">#REF!</definedName>
    <definedName name="_A100000" localSheetId="3">#REF!</definedName>
    <definedName name="_A100000" localSheetId="8">#REF!</definedName>
    <definedName name="_A100000" localSheetId="1">#REF!</definedName>
    <definedName name="_A100000">#REF!</definedName>
    <definedName name="_A100025" localSheetId="14">#REF!</definedName>
    <definedName name="_A100025" localSheetId="2">#REF!</definedName>
    <definedName name="_A100025" localSheetId="3">#REF!</definedName>
    <definedName name="_A100025" localSheetId="8">#REF!</definedName>
    <definedName name="_A100025" localSheetId="1">#REF!</definedName>
    <definedName name="_A100025">#REF!</definedName>
    <definedName name="_A90000" localSheetId="14">#REF!</definedName>
    <definedName name="_A90000" localSheetId="2">#REF!</definedName>
    <definedName name="_A90000" localSheetId="3">#REF!</definedName>
    <definedName name="_A90000" localSheetId="8">#REF!</definedName>
    <definedName name="_A90000" localSheetId="1">#REF!</definedName>
    <definedName name="_A90000">#REF!</definedName>
    <definedName name="_A99999" localSheetId="14">#REF!</definedName>
    <definedName name="_A99999" localSheetId="2">#REF!</definedName>
    <definedName name="_A99999" localSheetId="3">#REF!</definedName>
    <definedName name="_A99999" localSheetId="8">#REF!</definedName>
    <definedName name="_A99999" localSheetId="1">#REF!</definedName>
    <definedName name="_A99999">#REF!</definedName>
    <definedName name="_Fill" localSheetId="14" hidden="1">#REF!</definedName>
    <definedName name="_Fill" localSheetId="2" hidden="1">#REF!</definedName>
    <definedName name="_Fill" localSheetId="3" hidden="1">#REF!</definedName>
    <definedName name="_Fill" localSheetId="8" hidden="1">#REF!</definedName>
    <definedName name="_Fill" localSheetId="1" hidden="1">#REF!</definedName>
    <definedName name="_Fill" hidden="1">#REF!</definedName>
    <definedName name="_xlnm._FilterDatabase" localSheetId="14" hidden="1">East!#REF!</definedName>
    <definedName name="_xlnm._FilterDatabase" localSheetId="2" hidden="1">'Jan MD'!#REF!</definedName>
    <definedName name="_xlnm._FilterDatabase" localSheetId="3" hidden="1">'Jan-21'!#REF!</definedName>
    <definedName name="_xlnm._FilterDatabase" localSheetId="8" hidden="1">'Mar-19 (minor )'!#REF!</definedName>
    <definedName name="_xlnm._FilterDatabase" localSheetId="1" hidden="1">MD!$A$4:$AT$5</definedName>
    <definedName name="_xlnm._FilterDatabase" localSheetId="0" hidden="1">'Sep-19'!$A$4:$AS$5</definedName>
    <definedName name="_Key1" localSheetId="14" hidden="1">#REF!</definedName>
    <definedName name="_Key1" localSheetId="2" hidden="1">#REF!</definedName>
    <definedName name="_Key1" localSheetId="3" hidden="1">#REF!</definedName>
    <definedName name="_Key1" localSheetId="8" hidden="1">#REF!</definedName>
    <definedName name="_Key1" localSheetId="1" hidden="1">#REF!</definedName>
    <definedName name="_Key1" hidden="1">#REF!</definedName>
    <definedName name="_Order1" hidden="1">0</definedName>
    <definedName name="_Order2" hidden="1">0</definedName>
    <definedName name="_Sort" localSheetId="14" hidden="1">#REF!</definedName>
    <definedName name="_Sort" localSheetId="2" hidden="1">#REF!</definedName>
    <definedName name="_Sort" localSheetId="3" hidden="1">#REF!</definedName>
    <definedName name="_Sort" localSheetId="8" hidden="1">#REF!</definedName>
    <definedName name="_Sort" localSheetId="1" hidden="1">#REF!</definedName>
    <definedName name="_Sort" hidden="1">#REF!</definedName>
    <definedName name="a" localSheetId="14">#REF!</definedName>
    <definedName name="a" localSheetId="2">#REF!</definedName>
    <definedName name="a" localSheetId="3">#REF!</definedName>
    <definedName name="a" localSheetId="8">#REF!</definedName>
    <definedName name="a" localSheetId="1">#REF!</definedName>
    <definedName name="a">#REF!</definedName>
    <definedName name="Abstract" localSheetId="14">#REF!</definedName>
    <definedName name="Abstract" localSheetId="2">#REF!</definedName>
    <definedName name="Abstract" localSheetId="3">#REF!</definedName>
    <definedName name="Abstract" localSheetId="8">#REF!</definedName>
    <definedName name="Abstract" localSheetId="1">#REF!</definedName>
    <definedName name="Abstract">#REF!</definedName>
    <definedName name="Aug" localSheetId="14" hidden="1">#REF!</definedName>
    <definedName name="Aug" localSheetId="2" hidden="1">#REF!</definedName>
    <definedName name="Aug" localSheetId="3" hidden="1">#REF!</definedName>
    <definedName name="Aug" localSheetId="8" hidden="1">#REF!</definedName>
    <definedName name="Aug" localSheetId="1" hidden="1">#REF!</definedName>
    <definedName name="Aug" hidden="1">#REF!</definedName>
    <definedName name="b" localSheetId="14">'[1]QOSWS '!#REF!</definedName>
    <definedName name="b" localSheetId="2">'[1]QOSWS '!#REF!</definedName>
    <definedName name="b" localSheetId="3">'[1]QOSWS '!#REF!</definedName>
    <definedName name="b" localSheetId="8">'[1]QOSWS '!#REF!</definedName>
    <definedName name="b" localSheetId="1">'[1]QOSWS '!#REF!</definedName>
    <definedName name="b">'[1]QOSWS '!#REF!</definedName>
    <definedName name="C_" localSheetId="14">#REF!</definedName>
    <definedName name="C_" localSheetId="2">#REF!</definedName>
    <definedName name="C_" localSheetId="3">#REF!</definedName>
    <definedName name="C_" localSheetId="8">#REF!</definedName>
    <definedName name="C_" localSheetId="1">#REF!</definedName>
    <definedName name="C_">#REF!</definedName>
    <definedName name="cmd" localSheetId="14">#REF!</definedName>
    <definedName name="cmd" localSheetId="2">#REF!</definedName>
    <definedName name="cmd" localSheetId="3">#REF!</definedName>
    <definedName name="cmd" localSheetId="8">#REF!</definedName>
    <definedName name="cmd" localSheetId="1">#REF!</definedName>
    <definedName name="cmd">#REF!</definedName>
    <definedName name="D" localSheetId="14">#REF!</definedName>
    <definedName name="D" localSheetId="2">#REF!</definedName>
    <definedName name="D" localSheetId="3">#REF!</definedName>
    <definedName name="D" localSheetId="8">#REF!</definedName>
    <definedName name="D" localSheetId="1">#REF!</definedName>
    <definedName name="D">#REF!</definedName>
    <definedName name="ds" localSheetId="14">#REF!</definedName>
    <definedName name="ds" localSheetId="2">#REF!</definedName>
    <definedName name="ds" localSheetId="3">#REF!</definedName>
    <definedName name="ds" localSheetId="8">#REF!</definedName>
    <definedName name="ds" localSheetId="1">#REF!</definedName>
    <definedName name="ds">#REF!</definedName>
    <definedName name="dwssss" localSheetId="14">#REF!</definedName>
    <definedName name="dwssss" localSheetId="2">#REF!</definedName>
    <definedName name="dwssss" localSheetId="3">#REF!</definedName>
    <definedName name="dwssss" localSheetId="8">#REF!</definedName>
    <definedName name="dwssss" localSheetId="1">#REF!</definedName>
    <definedName name="dwssss">#REF!</definedName>
    <definedName name="e" localSheetId="14">#REF!</definedName>
    <definedName name="e" localSheetId="2">#REF!</definedName>
    <definedName name="e" localSheetId="3">#REF!</definedName>
    <definedName name="e" localSheetId="8">#REF!</definedName>
    <definedName name="e" localSheetId="1">#REF!</definedName>
    <definedName name="e">#REF!</definedName>
    <definedName name="err" localSheetId="14">#REF!</definedName>
    <definedName name="err" localSheetId="2">#REF!</definedName>
    <definedName name="err" localSheetId="3">#REF!</definedName>
    <definedName name="err" localSheetId="8">#REF!</definedName>
    <definedName name="err" localSheetId="1">#REF!</definedName>
    <definedName name="err">#REF!</definedName>
    <definedName name="Excel_BuiltIn__FilterDatabase_10" localSheetId="14">#REF!</definedName>
    <definedName name="Excel_BuiltIn__FilterDatabase_10" localSheetId="2">#REF!</definedName>
    <definedName name="Excel_BuiltIn__FilterDatabase_10" localSheetId="3">#REF!</definedName>
    <definedName name="Excel_BuiltIn__FilterDatabase_10" localSheetId="8">#REF!</definedName>
    <definedName name="Excel_BuiltIn__FilterDatabase_10" localSheetId="1">#REF!</definedName>
    <definedName name="Excel_BuiltIn__FilterDatabase_10">#REF!</definedName>
    <definedName name="Excel_BuiltIn__FilterDatabase_11" localSheetId="14">#REF!</definedName>
    <definedName name="Excel_BuiltIn__FilterDatabase_11" localSheetId="2">#REF!</definedName>
    <definedName name="Excel_BuiltIn__FilterDatabase_11" localSheetId="3">#REF!</definedName>
    <definedName name="Excel_BuiltIn__FilterDatabase_11" localSheetId="8">#REF!</definedName>
    <definedName name="Excel_BuiltIn__FilterDatabase_11" localSheetId="1">#REF!</definedName>
    <definedName name="Excel_BuiltIn__FilterDatabase_11">#REF!</definedName>
    <definedName name="Excel_BuiltIn__FilterDatabase_12" localSheetId="14">#REF!</definedName>
    <definedName name="Excel_BuiltIn__FilterDatabase_12" localSheetId="2">#REF!</definedName>
    <definedName name="Excel_BuiltIn__FilterDatabase_12" localSheetId="3">#REF!</definedName>
    <definedName name="Excel_BuiltIn__FilterDatabase_12" localSheetId="8">#REF!</definedName>
    <definedName name="Excel_BuiltIn__FilterDatabase_12" localSheetId="1">#REF!</definedName>
    <definedName name="Excel_BuiltIn__FilterDatabase_12">#REF!</definedName>
    <definedName name="Excel_BuiltIn__FilterDatabase_13" localSheetId="14">#REF!</definedName>
    <definedName name="Excel_BuiltIn__FilterDatabase_13" localSheetId="2">#REF!</definedName>
    <definedName name="Excel_BuiltIn__FilterDatabase_13" localSheetId="3">#REF!</definedName>
    <definedName name="Excel_BuiltIn__FilterDatabase_13" localSheetId="8">#REF!</definedName>
    <definedName name="Excel_BuiltIn__FilterDatabase_13" localSheetId="1">#REF!</definedName>
    <definedName name="Excel_BuiltIn__FilterDatabase_13">#REF!</definedName>
    <definedName name="Excel_BuiltIn__FilterDatabase_14" localSheetId="14">#REF!</definedName>
    <definedName name="Excel_BuiltIn__FilterDatabase_14" localSheetId="2">#REF!</definedName>
    <definedName name="Excel_BuiltIn__FilterDatabase_14" localSheetId="3">#REF!</definedName>
    <definedName name="Excel_BuiltIn__FilterDatabase_14" localSheetId="8">#REF!</definedName>
    <definedName name="Excel_BuiltIn__FilterDatabase_14" localSheetId="1">#REF!</definedName>
    <definedName name="Excel_BuiltIn__FilterDatabase_14">#REF!</definedName>
    <definedName name="Excel_BuiltIn__FilterDatabase_15" localSheetId="14">#REF!</definedName>
    <definedName name="Excel_BuiltIn__FilterDatabase_15" localSheetId="2">#REF!</definedName>
    <definedName name="Excel_BuiltIn__FilterDatabase_15" localSheetId="3">#REF!</definedName>
    <definedName name="Excel_BuiltIn__FilterDatabase_15" localSheetId="8">#REF!</definedName>
    <definedName name="Excel_BuiltIn__FilterDatabase_15" localSheetId="1">#REF!</definedName>
    <definedName name="Excel_BuiltIn__FilterDatabase_15">#REF!</definedName>
    <definedName name="Excel_BuiltIn__FilterDatabase_16" localSheetId="14">#REF!</definedName>
    <definedName name="Excel_BuiltIn__FilterDatabase_16" localSheetId="2">#REF!</definedName>
    <definedName name="Excel_BuiltIn__FilterDatabase_16" localSheetId="3">#REF!</definedName>
    <definedName name="Excel_BuiltIn__FilterDatabase_16" localSheetId="8">#REF!</definedName>
    <definedName name="Excel_BuiltIn__FilterDatabase_16" localSheetId="1">#REF!</definedName>
    <definedName name="Excel_BuiltIn__FilterDatabase_16">#REF!</definedName>
    <definedName name="Excel_BuiltIn__FilterDatabase_17" localSheetId="14">#REF!</definedName>
    <definedName name="Excel_BuiltIn__FilterDatabase_17" localSheetId="2">#REF!</definedName>
    <definedName name="Excel_BuiltIn__FilterDatabase_17" localSheetId="3">#REF!</definedName>
    <definedName name="Excel_BuiltIn__FilterDatabase_17" localSheetId="8">#REF!</definedName>
    <definedName name="Excel_BuiltIn__FilterDatabase_17" localSheetId="1">#REF!</definedName>
    <definedName name="Excel_BuiltIn__FilterDatabase_17">#REF!</definedName>
    <definedName name="Excel_BuiltIn__FilterDatabase_18" localSheetId="14">#REF!</definedName>
    <definedName name="Excel_BuiltIn__FilterDatabase_18" localSheetId="2">#REF!</definedName>
    <definedName name="Excel_BuiltIn__FilterDatabase_18" localSheetId="3">#REF!</definedName>
    <definedName name="Excel_BuiltIn__FilterDatabase_18" localSheetId="8">#REF!</definedName>
    <definedName name="Excel_BuiltIn__FilterDatabase_18" localSheetId="1">#REF!</definedName>
    <definedName name="Excel_BuiltIn__FilterDatabase_18">#REF!</definedName>
    <definedName name="Excel_BuiltIn__FilterDatabase_5" localSheetId="14">#REF!</definedName>
    <definedName name="Excel_BuiltIn__FilterDatabase_5" localSheetId="2">#REF!</definedName>
    <definedName name="Excel_BuiltIn__FilterDatabase_5" localSheetId="3">#REF!</definedName>
    <definedName name="Excel_BuiltIn__FilterDatabase_5" localSheetId="8">#REF!</definedName>
    <definedName name="Excel_BuiltIn__FilterDatabase_5" localSheetId="1">#REF!</definedName>
    <definedName name="Excel_BuiltIn__FilterDatabase_5">#REF!</definedName>
    <definedName name="Excel_BuiltIn__FilterDatabase_6" localSheetId="14">#REF!</definedName>
    <definedName name="Excel_BuiltIn__FilterDatabase_6" localSheetId="2">#REF!</definedName>
    <definedName name="Excel_BuiltIn__FilterDatabase_6" localSheetId="3">#REF!</definedName>
    <definedName name="Excel_BuiltIn__FilterDatabase_6" localSheetId="8">#REF!</definedName>
    <definedName name="Excel_BuiltIn__FilterDatabase_6" localSheetId="1">#REF!</definedName>
    <definedName name="Excel_BuiltIn__FilterDatabase_6">#REF!</definedName>
    <definedName name="Excel_BuiltIn__FilterDatabase_7" localSheetId="14">#REF!</definedName>
    <definedName name="Excel_BuiltIn__FilterDatabase_7" localSheetId="2">#REF!</definedName>
    <definedName name="Excel_BuiltIn__FilterDatabase_7" localSheetId="3">#REF!</definedName>
    <definedName name="Excel_BuiltIn__FilterDatabase_7" localSheetId="8">#REF!</definedName>
    <definedName name="Excel_BuiltIn__FilterDatabase_7" localSheetId="1">#REF!</definedName>
    <definedName name="Excel_BuiltIn__FilterDatabase_7">#REF!</definedName>
    <definedName name="Excel_BuiltIn__FilterDatabase_8" localSheetId="14">#REF!</definedName>
    <definedName name="Excel_BuiltIn__FilterDatabase_8" localSheetId="2">#REF!</definedName>
    <definedName name="Excel_BuiltIn__FilterDatabase_8" localSheetId="3">#REF!</definedName>
    <definedName name="Excel_BuiltIn__FilterDatabase_8" localSheetId="8">#REF!</definedName>
    <definedName name="Excel_BuiltIn__FilterDatabase_8" localSheetId="1">#REF!</definedName>
    <definedName name="Excel_BuiltIn__FilterDatabase_8">#REF!</definedName>
    <definedName name="Excel_BuiltIn__FilterDatabase_9" localSheetId="14">#REF!</definedName>
    <definedName name="Excel_BuiltIn__FilterDatabase_9" localSheetId="2">#REF!</definedName>
    <definedName name="Excel_BuiltIn__FilterDatabase_9" localSheetId="3">#REF!</definedName>
    <definedName name="Excel_BuiltIn__FilterDatabase_9" localSheetId="8">#REF!</definedName>
    <definedName name="Excel_BuiltIn__FilterDatabase_9" localSheetId="1">#REF!</definedName>
    <definedName name="Excel_BuiltIn__FilterDatabase_9">#REF!</definedName>
    <definedName name="Excel_BuiltIn_Print_Titles_16" localSheetId="14">#REF!</definedName>
    <definedName name="Excel_BuiltIn_Print_Titles_16" localSheetId="2">#REF!</definedName>
    <definedName name="Excel_BuiltIn_Print_Titles_16" localSheetId="3">#REF!</definedName>
    <definedName name="Excel_BuiltIn_Print_Titles_16" localSheetId="8">#REF!</definedName>
    <definedName name="Excel_BuiltIn_Print_Titles_16" localSheetId="1">#REF!</definedName>
    <definedName name="Excel_BuiltIn_Print_Titles_16">#REF!</definedName>
    <definedName name="g" localSheetId="14">#REF!</definedName>
    <definedName name="g" localSheetId="2">#REF!</definedName>
    <definedName name="g" localSheetId="3">#REF!</definedName>
    <definedName name="g" localSheetId="8">#REF!</definedName>
    <definedName name="g" localSheetId="1">#REF!</definedName>
    <definedName name="g">#REF!</definedName>
    <definedName name="ggg" localSheetId="14">#REF!</definedName>
    <definedName name="ggg" localSheetId="2">#REF!</definedName>
    <definedName name="ggg" localSheetId="3">#REF!</definedName>
    <definedName name="ggg" localSheetId="8">#REF!</definedName>
    <definedName name="ggg" localSheetId="1">#REF!</definedName>
    <definedName name="ggg">#REF!</definedName>
    <definedName name="gggg" localSheetId="14">#REF!</definedName>
    <definedName name="gggg" localSheetId="2">#REF!</definedName>
    <definedName name="gggg" localSheetId="3">#REF!</definedName>
    <definedName name="gggg" localSheetId="8">#REF!</definedName>
    <definedName name="gggg" localSheetId="1">#REF!</definedName>
    <definedName name="gggg">#REF!</definedName>
    <definedName name="haveri" localSheetId="14">'[2]Assessment Sheet'!#REF!</definedName>
    <definedName name="haveri" localSheetId="2">'[2]Assessment Sheet'!#REF!</definedName>
    <definedName name="haveri" localSheetId="3">'[2]Assessment Sheet'!#REF!</definedName>
    <definedName name="haveri" localSheetId="8">'[2]Assessment Sheet'!#REF!</definedName>
    <definedName name="haveri" localSheetId="1">'[2]Assessment Sheet'!#REF!</definedName>
    <definedName name="haveri">'[2]Assessment Sheet'!#REF!</definedName>
    <definedName name="HHJHJ" localSheetId="14">#REF!</definedName>
    <definedName name="HHJHJ" localSheetId="2">#REF!</definedName>
    <definedName name="HHJHJ" localSheetId="3">#REF!</definedName>
    <definedName name="HHJHJ" localSheetId="8">#REF!</definedName>
    <definedName name="HHJHJ" localSheetId="1">#REF!</definedName>
    <definedName name="HHJHJ">#REF!</definedName>
    <definedName name="hrj" localSheetId="14">#REF!</definedName>
    <definedName name="hrj" localSheetId="2">#REF!</definedName>
    <definedName name="hrj" localSheetId="3">#REF!</definedName>
    <definedName name="hrj" localSheetId="8">#REF!</definedName>
    <definedName name="hrj" localSheetId="1">#REF!</definedName>
    <definedName name="hrj">#REF!</definedName>
    <definedName name="JSS" localSheetId="14" hidden="1">#REF!</definedName>
    <definedName name="JSS" localSheetId="2" hidden="1">#REF!</definedName>
    <definedName name="JSS" localSheetId="3" hidden="1">#REF!</definedName>
    <definedName name="JSS" localSheetId="8" hidden="1">#REF!</definedName>
    <definedName name="JSS" localSheetId="1" hidden="1">#REF!</definedName>
    <definedName name="JSS" hidden="1">#REF!</definedName>
    <definedName name="k" localSheetId="14">#REF!</definedName>
    <definedName name="k" localSheetId="2">#REF!</definedName>
    <definedName name="k" localSheetId="3">#REF!</definedName>
    <definedName name="k" localSheetId="8">#REF!</definedName>
    <definedName name="k" localSheetId="1">#REF!</definedName>
    <definedName name="k">#REF!</definedName>
    <definedName name="kjhk" localSheetId="14" hidden="1">#REF!</definedName>
    <definedName name="kjhk" localSheetId="2" hidden="1">#REF!</definedName>
    <definedName name="kjhk" localSheetId="3" hidden="1">#REF!</definedName>
    <definedName name="kjhk" localSheetId="8" hidden="1">#REF!</definedName>
    <definedName name="kjhk" localSheetId="1" hidden="1">#REF!</definedName>
    <definedName name="kjhk" hidden="1">#REF!</definedName>
    <definedName name="m" localSheetId="14">#REF!</definedName>
    <definedName name="m" localSheetId="2">#REF!</definedName>
    <definedName name="m" localSheetId="3">#REF!</definedName>
    <definedName name="m" localSheetId="8">#REF!</definedName>
    <definedName name="m" localSheetId="1">#REF!</definedName>
    <definedName name="m">#REF!</definedName>
    <definedName name="MD" localSheetId="14">#REF!</definedName>
    <definedName name="MD" localSheetId="2">#REF!</definedName>
    <definedName name="MD" localSheetId="3">#REF!</definedName>
    <definedName name="MD" localSheetId="8">#REF!</definedName>
    <definedName name="MD" localSheetId="1">#REF!</definedName>
    <definedName name="MD">#REF!</definedName>
    <definedName name="MDA" localSheetId="14">#REF!</definedName>
    <definedName name="MDA" localSheetId="2">#REF!</definedName>
    <definedName name="MDA" localSheetId="3">#REF!</definedName>
    <definedName name="MDA" localSheetId="8">#REF!</definedName>
    <definedName name="MDA" localSheetId="1">#REF!</definedName>
    <definedName name="MDA">#REF!</definedName>
    <definedName name="MUS" localSheetId="14">#REF!</definedName>
    <definedName name="MUS" localSheetId="2">#REF!</definedName>
    <definedName name="MUS" localSheetId="3">#REF!</definedName>
    <definedName name="MUS" localSheetId="8">#REF!</definedName>
    <definedName name="MUS" localSheetId="1">#REF!</definedName>
    <definedName name="MUS">#REF!</definedName>
    <definedName name="n" localSheetId="14" hidden="1">#REF!</definedName>
    <definedName name="n" localSheetId="2" hidden="1">#REF!</definedName>
    <definedName name="n" localSheetId="3" hidden="1">#REF!</definedName>
    <definedName name="n" localSheetId="8" hidden="1">#REF!</definedName>
    <definedName name="n" localSheetId="1" hidden="1">#REF!</definedName>
    <definedName name="n" hidden="1">#REF!</definedName>
    <definedName name="NA" localSheetId="14">#REF!</definedName>
    <definedName name="NA" localSheetId="2">#REF!</definedName>
    <definedName name="NA" localSheetId="3">#REF!</definedName>
    <definedName name="NA" localSheetId="8">#REF!</definedName>
    <definedName name="NA" localSheetId="1">#REF!</definedName>
    <definedName name="NA">#REF!</definedName>
    <definedName name="NB" localSheetId="14">#REF!</definedName>
    <definedName name="NB" localSheetId="2">#REF!</definedName>
    <definedName name="NB" localSheetId="3">#REF!</definedName>
    <definedName name="NB" localSheetId="8">#REF!</definedName>
    <definedName name="NB" localSheetId="1">#REF!</definedName>
    <definedName name="NB">#REF!</definedName>
    <definedName name="NC" localSheetId="14">#REF!</definedName>
    <definedName name="NC" localSheetId="2">#REF!</definedName>
    <definedName name="NC" localSheetId="3">#REF!</definedName>
    <definedName name="NC" localSheetId="8">#REF!</definedName>
    <definedName name="NC" localSheetId="1">#REF!</definedName>
    <definedName name="NC">#REF!</definedName>
    <definedName name="no" localSheetId="14">#REF!</definedName>
    <definedName name="no" localSheetId="2">#REF!</definedName>
    <definedName name="no" localSheetId="3">#REF!</definedName>
    <definedName name="no" localSheetId="8">#REF!</definedName>
    <definedName name="no" localSheetId="1">#REF!</definedName>
    <definedName name="no">#REF!</definedName>
    <definedName name="p" localSheetId="14">#REF!</definedName>
    <definedName name="p" localSheetId="2">#REF!</definedName>
    <definedName name="p" localSheetId="3">#REF!</definedName>
    <definedName name="p" localSheetId="8">#REF!</definedName>
    <definedName name="p" localSheetId="1">#REF!</definedName>
    <definedName name="p">#REF!</definedName>
    <definedName name="pa" localSheetId="14">#REF!</definedName>
    <definedName name="pa" localSheetId="2">#REF!</definedName>
    <definedName name="pa" localSheetId="3">#REF!</definedName>
    <definedName name="pa" localSheetId="8">#REF!</definedName>
    <definedName name="pa" localSheetId="1">#REF!</definedName>
    <definedName name="pa">#REF!</definedName>
    <definedName name="_xlnm.Print_Area" localSheetId="14">East!$A$1:$AL$75</definedName>
    <definedName name="_xlnm.Print_Area" localSheetId="2">#REF!</definedName>
    <definedName name="_xlnm.Print_Area" localSheetId="3">'Jan-21'!$A$1:$AL$213</definedName>
    <definedName name="_xlnm.Print_Area" localSheetId="4">'Jan-21 district '!$A$1:$R$51</definedName>
    <definedName name="_xlnm.Print_Area" localSheetId="7">'Jan-21 EnergyDepartmentformat'!$A$1:$I$16</definedName>
    <definedName name="_xlnm.Print_Area" localSheetId="8">'Mar-19 (minor )'!$A$1:$AF$60</definedName>
    <definedName name="_xlnm.Print_Area" localSheetId="1">MD!$A$1:$AT$234</definedName>
    <definedName name="_xlnm.Print_Area" localSheetId="0">'Sep-19'!$A$1:$AN$234</definedName>
    <definedName name="_xlnm.Print_Area">#REF!</definedName>
    <definedName name="rggvy" localSheetId="14" hidden="1">#REF!</definedName>
    <definedName name="rggvy" localSheetId="2" hidden="1">#REF!</definedName>
    <definedName name="rggvy" localSheetId="3" hidden="1">#REF!</definedName>
    <definedName name="rggvy" localSheetId="8" hidden="1">#REF!</definedName>
    <definedName name="rggvy" localSheetId="1" hidden="1">#REF!</definedName>
    <definedName name="rggvy" hidden="1">#REF!</definedName>
    <definedName name="ss" localSheetId="14">#REF!</definedName>
    <definedName name="ss" localSheetId="2">#REF!</definedName>
    <definedName name="ss" localSheetId="3">#REF!</definedName>
    <definedName name="ss" localSheetId="8">#REF!</definedName>
    <definedName name="ss" localSheetId="1">#REF!</definedName>
    <definedName name="ss">#REF!</definedName>
    <definedName name="t" localSheetId="14">#REF!</definedName>
    <definedName name="t" localSheetId="2">#REF!</definedName>
    <definedName name="t" localSheetId="3">#REF!</definedName>
    <definedName name="t" localSheetId="8">#REF!</definedName>
    <definedName name="t" localSheetId="1">#REF!</definedName>
    <definedName name="t">#REF!</definedName>
    <definedName name="tttt" localSheetId="14">#REF!</definedName>
    <definedName name="tttt" localSheetId="2">#REF!</definedName>
    <definedName name="tttt" localSheetId="3">#REF!</definedName>
    <definedName name="tttt" localSheetId="8">#REF!</definedName>
    <definedName name="tttt" localSheetId="1">#REF!</definedName>
    <definedName name="tttt">#REF!</definedName>
    <definedName name="UAA" localSheetId="14">#REF!</definedName>
    <definedName name="UAA" localSheetId="2">#REF!</definedName>
    <definedName name="UAA" localSheetId="3">#REF!</definedName>
    <definedName name="UAA" localSheetId="8">#REF!</definedName>
    <definedName name="UAA" localSheetId="1">#REF!</definedName>
    <definedName name="UAA">#REF!</definedName>
    <definedName name="UNIPSO" localSheetId="14">#REF!</definedName>
    <definedName name="UNIPSO" localSheetId="2">#REF!</definedName>
    <definedName name="UNIPSO" localSheetId="3">#REF!</definedName>
    <definedName name="UNIPSO" localSheetId="8">#REF!</definedName>
    <definedName name="UNIPSO" localSheetId="1">#REF!</definedName>
    <definedName name="UNIPSO">#REF!</definedName>
    <definedName name="v" localSheetId="14">#REF!</definedName>
    <definedName name="v" localSheetId="2">#REF!</definedName>
    <definedName name="v" localSheetId="3">#REF!</definedName>
    <definedName name="v" localSheetId="8">#REF!</definedName>
    <definedName name="v" localSheetId="1">#REF!</definedName>
    <definedName name="v">#REF!</definedName>
    <definedName name="vvv" localSheetId="14">#REF!</definedName>
    <definedName name="vvv" localSheetId="2">#REF!</definedName>
    <definedName name="vvv" localSheetId="3">#REF!</definedName>
    <definedName name="vvv" localSheetId="8">#REF!</definedName>
    <definedName name="vvv" localSheetId="1">#REF!</definedName>
    <definedName name="vvv">#REF!</definedName>
    <definedName name="wsabs" hidden="1">0</definedName>
  </definedNames>
  <calcPr calcId="144525"/>
</workbook>
</file>

<file path=xl/calcChain.xml><?xml version="1.0" encoding="utf-8"?>
<calcChain xmlns="http://schemas.openxmlformats.org/spreadsheetml/2006/main">
  <c r="B44" i="55" l="1"/>
  <c r="B41" i="55"/>
  <c r="B36" i="55"/>
  <c r="B33" i="55"/>
  <c r="B26" i="55"/>
  <c r="B30" i="55"/>
  <c r="AM159" i="91"/>
  <c r="G61" i="55"/>
  <c r="M113" i="91"/>
  <c r="J25" i="57"/>
  <c r="AI122" i="91"/>
  <c r="S122" i="91"/>
  <c r="AB127" i="91"/>
  <c r="AO114" i="91"/>
  <c r="AG122" i="91"/>
  <c r="AE122" i="91"/>
  <c r="U122" i="91"/>
  <c r="AA122" i="91"/>
  <c r="K122" i="91"/>
  <c r="Q122" i="91"/>
  <c r="M122" i="91"/>
  <c r="G122" i="91"/>
  <c r="AO125" i="91"/>
  <c r="L132" i="91"/>
  <c r="L134" i="91"/>
  <c r="K132" i="91"/>
  <c r="C72" i="57"/>
  <c r="D72" i="57"/>
  <c r="D7" i="56"/>
  <c r="D8" i="90"/>
  <c r="E72" i="57"/>
  <c r="E7" i="56"/>
  <c r="E8" i="90"/>
  <c r="F72" i="57"/>
  <c r="G72" i="57"/>
  <c r="G7" i="56"/>
  <c r="H72" i="57"/>
  <c r="I72" i="57"/>
  <c r="I7" i="56"/>
  <c r="I8" i="56"/>
  <c r="C73" i="57"/>
  <c r="C9" i="56"/>
  <c r="D73" i="57"/>
  <c r="D9" i="56"/>
  <c r="E73" i="57"/>
  <c r="F73" i="57"/>
  <c r="F9" i="56"/>
  <c r="G73" i="57"/>
  <c r="G10" i="90"/>
  <c r="H73" i="57"/>
  <c r="H10" i="90"/>
  <c r="I73" i="57"/>
  <c r="I9" i="56"/>
  <c r="C74" i="57"/>
  <c r="D74" i="57"/>
  <c r="E74" i="57"/>
  <c r="F74" i="57"/>
  <c r="G74" i="57"/>
  <c r="H74" i="57"/>
  <c r="I74" i="57"/>
  <c r="C75" i="57"/>
  <c r="D75" i="57"/>
  <c r="E75" i="57"/>
  <c r="F75" i="57"/>
  <c r="G75" i="57"/>
  <c r="H75" i="57"/>
  <c r="I75" i="57"/>
  <c r="M45" i="55"/>
  <c r="M44" i="55"/>
  <c r="M42" i="55"/>
  <c r="M41" i="55"/>
  <c r="M39" i="55"/>
  <c r="M38" i="55"/>
  <c r="M37" i="55"/>
  <c r="M36" i="55"/>
  <c r="M34" i="55"/>
  <c r="M33" i="55"/>
  <c r="M31" i="55"/>
  <c r="M30" i="55"/>
  <c r="M28" i="55"/>
  <c r="M27" i="55"/>
  <c r="M26" i="55"/>
  <c r="M24" i="55"/>
  <c r="M23" i="55"/>
  <c r="M21" i="55"/>
  <c r="M20" i="55"/>
  <c r="M19" i="55"/>
  <c r="M18" i="55"/>
  <c r="M17" i="55"/>
  <c r="M16" i="55"/>
  <c r="M15" i="55"/>
  <c r="M14" i="55"/>
  <c r="M13" i="55"/>
  <c r="M12" i="55"/>
  <c r="M11" i="55"/>
  <c r="M10" i="55"/>
  <c r="M9" i="55"/>
  <c r="M8" i="55"/>
  <c r="M7" i="55"/>
  <c r="I45" i="55"/>
  <c r="I44" i="55"/>
  <c r="I42" i="55"/>
  <c r="I41" i="55"/>
  <c r="I39" i="55"/>
  <c r="I38" i="55"/>
  <c r="I37" i="55"/>
  <c r="I36" i="55"/>
  <c r="I34" i="55"/>
  <c r="I33" i="55"/>
  <c r="I31" i="55"/>
  <c r="I30" i="55"/>
  <c r="I28" i="55"/>
  <c r="I27" i="55"/>
  <c r="I26" i="55"/>
  <c r="I24" i="55"/>
  <c r="I23" i="55"/>
  <c r="I21" i="55"/>
  <c r="I20" i="55"/>
  <c r="I19" i="55"/>
  <c r="I18" i="55"/>
  <c r="I17" i="55"/>
  <c r="I16" i="55"/>
  <c r="I15" i="55"/>
  <c r="I14" i="55"/>
  <c r="I13" i="55"/>
  <c r="I12" i="55"/>
  <c r="I11" i="55"/>
  <c r="I10" i="55"/>
  <c r="I9" i="55"/>
  <c r="I8" i="55"/>
  <c r="I7" i="55"/>
  <c r="Z210" i="91"/>
  <c r="Y210" i="91"/>
  <c r="V210" i="91"/>
  <c r="U210" i="91"/>
  <c r="R210" i="91"/>
  <c r="Q210" i="91"/>
  <c r="N210" i="91"/>
  <c r="M210" i="91"/>
  <c r="J210" i="91"/>
  <c r="I210" i="91"/>
  <c r="F210" i="91"/>
  <c r="AE210" i="91"/>
  <c r="E210" i="91"/>
  <c r="Z209" i="91"/>
  <c r="Y209" i="91"/>
  <c r="V209" i="91"/>
  <c r="U209" i="91"/>
  <c r="R209" i="91"/>
  <c r="Q209" i="91"/>
  <c r="N209" i="91"/>
  <c r="M209" i="91"/>
  <c r="J209" i="91"/>
  <c r="I209" i="91"/>
  <c r="AD209" i="91"/>
  <c r="F209" i="91"/>
  <c r="AE209" i="91"/>
  <c r="E209" i="91"/>
  <c r="Z208" i="91"/>
  <c r="Y208" i="91"/>
  <c r="V208" i="91"/>
  <c r="U208" i="91"/>
  <c r="R208" i="91"/>
  <c r="Q208" i="91"/>
  <c r="N208" i="91"/>
  <c r="M208" i="91"/>
  <c r="J208" i="91"/>
  <c r="I208" i="91"/>
  <c r="I211" i="91"/>
  <c r="I212" i="91"/>
  <c r="F208" i="91"/>
  <c r="E208" i="91"/>
  <c r="Z207" i="91"/>
  <c r="Z211" i="91"/>
  <c r="Y207" i="91"/>
  <c r="V207" i="91"/>
  <c r="U207" i="91"/>
  <c r="R207" i="91"/>
  <c r="Q207" i="91"/>
  <c r="N207" i="91"/>
  <c r="M207" i="91"/>
  <c r="J207" i="91"/>
  <c r="J211" i="91"/>
  <c r="I207" i="91"/>
  <c r="F207" i="91"/>
  <c r="E207" i="91"/>
  <c r="E211" i="91"/>
  <c r="Z205" i="91"/>
  <c r="Y205" i="91"/>
  <c r="V205" i="91"/>
  <c r="U205" i="91"/>
  <c r="R205" i="91"/>
  <c r="Q205" i="91"/>
  <c r="N205" i="91"/>
  <c r="M205" i="91"/>
  <c r="J205" i="91"/>
  <c r="I205" i="91"/>
  <c r="F205" i="91"/>
  <c r="E205" i="91"/>
  <c r="Z204" i="91"/>
  <c r="Y204" i="91"/>
  <c r="V204" i="91"/>
  <c r="U204" i="91"/>
  <c r="R204" i="91"/>
  <c r="Q204" i="91"/>
  <c r="N204" i="91"/>
  <c r="M204" i="91"/>
  <c r="J204" i="91"/>
  <c r="AE204" i="91"/>
  <c r="I204" i="91"/>
  <c r="F204" i="91"/>
  <c r="E204" i="91"/>
  <c r="Z203" i="91"/>
  <c r="Y203" i="91"/>
  <c r="V203" i="91"/>
  <c r="U203" i="91"/>
  <c r="R203" i="91"/>
  <c r="Q203" i="91"/>
  <c r="N203" i="91"/>
  <c r="M203" i="91"/>
  <c r="J203" i="91"/>
  <c r="I203" i="91"/>
  <c r="F203" i="91"/>
  <c r="E203" i="91"/>
  <c r="Z202" i="91"/>
  <c r="Z206" i="91"/>
  <c r="Y202" i="91"/>
  <c r="V202" i="91"/>
  <c r="U202" i="91"/>
  <c r="U206" i="91"/>
  <c r="R202" i="91"/>
  <c r="R206" i="91"/>
  <c r="Q202" i="91"/>
  <c r="N202" i="91"/>
  <c r="M202" i="91"/>
  <c r="M206" i="91"/>
  <c r="J202" i="91"/>
  <c r="I202" i="91"/>
  <c r="I206" i="91"/>
  <c r="F202" i="91"/>
  <c r="E202" i="91"/>
  <c r="E206" i="91"/>
  <c r="E212" i="91"/>
  <c r="Z199" i="91"/>
  <c r="Y199" i="91"/>
  <c r="V199" i="91"/>
  <c r="U199" i="91"/>
  <c r="R199" i="91"/>
  <c r="Q199" i="91"/>
  <c r="N199" i="91"/>
  <c r="M199" i="91"/>
  <c r="J199" i="91"/>
  <c r="AE199" i="91"/>
  <c r="I199" i="91"/>
  <c r="F199" i="91"/>
  <c r="E199" i="91"/>
  <c r="Z198" i="91"/>
  <c r="Y198" i="91"/>
  <c r="V198" i="91"/>
  <c r="U198" i="91"/>
  <c r="R198" i="91"/>
  <c r="Q198" i="91"/>
  <c r="N198" i="91"/>
  <c r="M198" i="91"/>
  <c r="J198" i="91"/>
  <c r="AE198" i="91"/>
  <c r="I198" i="91"/>
  <c r="F198" i="91"/>
  <c r="E198" i="91"/>
  <c r="Z197" i="91"/>
  <c r="Y197" i="91"/>
  <c r="V197" i="91"/>
  <c r="U197" i="91"/>
  <c r="R197" i="91"/>
  <c r="Q197" i="91"/>
  <c r="N197" i="91"/>
  <c r="M197" i="91"/>
  <c r="J197" i="91"/>
  <c r="I197" i="91"/>
  <c r="F197" i="91"/>
  <c r="E197" i="91"/>
  <c r="AD197" i="91"/>
  <c r="Z196" i="91"/>
  <c r="Z200" i="91"/>
  <c r="Y196" i="91"/>
  <c r="Y200" i="91"/>
  <c r="V196" i="91"/>
  <c r="V200" i="91"/>
  <c r="U196" i="91"/>
  <c r="R196" i="91"/>
  <c r="Q196" i="91"/>
  <c r="N196" i="91"/>
  <c r="M196" i="91"/>
  <c r="M200" i="91"/>
  <c r="J196" i="91"/>
  <c r="I196" i="91"/>
  <c r="F196" i="91"/>
  <c r="E196" i="91"/>
  <c r="Z194" i="91"/>
  <c r="Y194" i="91"/>
  <c r="V194" i="91"/>
  <c r="U194" i="91"/>
  <c r="R194" i="91"/>
  <c r="Q194" i="91"/>
  <c r="N194" i="91"/>
  <c r="M194" i="91"/>
  <c r="J194" i="91"/>
  <c r="I194" i="91"/>
  <c r="F194" i="91"/>
  <c r="E194" i="91"/>
  <c r="AD194" i="91"/>
  <c r="Z193" i="91"/>
  <c r="Y193" i="91"/>
  <c r="V193" i="91"/>
  <c r="U193" i="91"/>
  <c r="R193" i="91"/>
  <c r="Q193" i="91"/>
  <c r="N193" i="91"/>
  <c r="M193" i="91"/>
  <c r="J193" i="91"/>
  <c r="I193" i="91"/>
  <c r="F193" i="91"/>
  <c r="E193" i="91"/>
  <c r="Z192" i="91"/>
  <c r="Y192" i="91"/>
  <c r="V192" i="91"/>
  <c r="U192" i="91"/>
  <c r="R192" i="91"/>
  <c r="Q192" i="91"/>
  <c r="N192" i="91"/>
  <c r="M192" i="91"/>
  <c r="J192" i="91"/>
  <c r="AE192" i="91"/>
  <c r="I192" i="91"/>
  <c r="F192" i="91"/>
  <c r="E192" i="91"/>
  <c r="Z191" i="91"/>
  <c r="Y191" i="91"/>
  <c r="V191" i="91"/>
  <c r="V195" i="91"/>
  <c r="U191" i="91"/>
  <c r="U195" i="91"/>
  <c r="R191" i="91"/>
  <c r="R195" i="91"/>
  <c r="Q191" i="91"/>
  <c r="N191" i="91"/>
  <c r="M191" i="91"/>
  <c r="M195" i="91"/>
  <c r="J191" i="91"/>
  <c r="J195" i="91"/>
  <c r="I191" i="91"/>
  <c r="I195" i="91"/>
  <c r="F191" i="91"/>
  <c r="E191" i="91"/>
  <c r="AD191" i="91"/>
  <c r="Z189" i="91"/>
  <c r="Y189" i="91"/>
  <c r="V189" i="91"/>
  <c r="U189" i="91"/>
  <c r="R189" i="91"/>
  <c r="R190" i="91"/>
  <c r="Q189" i="91"/>
  <c r="N189" i="91"/>
  <c r="M189" i="91"/>
  <c r="J189" i="91"/>
  <c r="I189" i="91"/>
  <c r="F189" i="91"/>
  <c r="E189" i="91"/>
  <c r="AD189" i="91"/>
  <c r="Z188" i="91"/>
  <c r="Y188" i="91"/>
  <c r="V188" i="91"/>
  <c r="U188" i="91"/>
  <c r="U190" i="91"/>
  <c r="R188" i="91"/>
  <c r="Q188" i="91"/>
  <c r="Q190" i="91"/>
  <c r="N188" i="91"/>
  <c r="M188" i="91"/>
  <c r="M190" i="91"/>
  <c r="J188" i="91"/>
  <c r="I188" i="91"/>
  <c r="I190" i="91"/>
  <c r="F188" i="91"/>
  <c r="F190" i="91"/>
  <c r="E188" i="91"/>
  <c r="AD188" i="91"/>
  <c r="Z185" i="91"/>
  <c r="Y185" i="91"/>
  <c r="V185" i="91"/>
  <c r="U185" i="91"/>
  <c r="R185" i="91"/>
  <c r="Q185" i="91"/>
  <c r="N185" i="91"/>
  <c r="M185" i="91"/>
  <c r="J185" i="91"/>
  <c r="I185" i="91"/>
  <c r="F185" i="91"/>
  <c r="E185" i="91"/>
  <c r="AD185" i="91"/>
  <c r="Z184" i="91"/>
  <c r="Y184" i="91"/>
  <c r="V184" i="91"/>
  <c r="U184" i="91"/>
  <c r="R184" i="91"/>
  <c r="Q184" i="91"/>
  <c r="N184" i="91"/>
  <c r="M184" i="91"/>
  <c r="J184" i="91"/>
  <c r="I184" i="91"/>
  <c r="F184" i="91"/>
  <c r="AE184" i="91"/>
  <c r="E184" i="91"/>
  <c r="AD184" i="91"/>
  <c r="Z183" i="91"/>
  <c r="Y183" i="91"/>
  <c r="V183" i="91"/>
  <c r="U183" i="91"/>
  <c r="R183" i="91"/>
  <c r="Q183" i="91"/>
  <c r="N183" i="91"/>
  <c r="M183" i="91"/>
  <c r="J183" i="91"/>
  <c r="I183" i="91"/>
  <c r="F183" i="91"/>
  <c r="AE183" i="91"/>
  <c r="E183" i="91"/>
  <c r="AD183" i="91"/>
  <c r="Z182" i="91"/>
  <c r="Y182" i="91"/>
  <c r="V182" i="91"/>
  <c r="V186" i="91"/>
  <c r="U182" i="91"/>
  <c r="U186" i="91"/>
  <c r="R182" i="91"/>
  <c r="Q182" i="91"/>
  <c r="N182" i="91"/>
  <c r="N186" i="91"/>
  <c r="M182" i="91"/>
  <c r="M186" i="91"/>
  <c r="J182" i="91"/>
  <c r="I182" i="91"/>
  <c r="F182" i="91"/>
  <c r="AE182" i="91"/>
  <c r="E182" i="91"/>
  <c r="E186" i="91"/>
  <c r="Z180" i="91"/>
  <c r="Y180" i="91"/>
  <c r="V180" i="91"/>
  <c r="U180" i="91"/>
  <c r="R180" i="91"/>
  <c r="Q180" i="91"/>
  <c r="N180" i="91"/>
  <c r="M180" i="91"/>
  <c r="J180" i="91"/>
  <c r="I180" i="91"/>
  <c r="F180" i="91"/>
  <c r="E180" i="91"/>
  <c r="Z179" i="91"/>
  <c r="Y179" i="91"/>
  <c r="V179" i="91"/>
  <c r="U179" i="91"/>
  <c r="R179" i="91"/>
  <c r="Q179" i="91"/>
  <c r="N179" i="91"/>
  <c r="M179" i="91"/>
  <c r="J179" i="91"/>
  <c r="I179" i="91"/>
  <c r="F179" i="91"/>
  <c r="E179" i="91"/>
  <c r="AD179" i="91"/>
  <c r="Z178" i="91"/>
  <c r="Y178" i="91"/>
  <c r="V178" i="91"/>
  <c r="U178" i="91"/>
  <c r="R178" i="91"/>
  <c r="Q178" i="91"/>
  <c r="N178" i="91"/>
  <c r="M178" i="91"/>
  <c r="J178" i="91"/>
  <c r="I178" i="91"/>
  <c r="F178" i="91"/>
  <c r="E178" i="91"/>
  <c r="AD178" i="91"/>
  <c r="Z177" i="91"/>
  <c r="Z181" i="91"/>
  <c r="Y177" i="91"/>
  <c r="V177" i="91"/>
  <c r="U177" i="91"/>
  <c r="U181" i="91"/>
  <c r="R177" i="91"/>
  <c r="Q177" i="91"/>
  <c r="N177" i="91"/>
  <c r="N181" i="91"/>
  <c r="M177" i="91"/>
  <c r="M181" i="91"/>
  <c r="J177" i="91"/>
  <c r="I177" i="91"/>
  <c r="F177" i="91"/>
  <c r="F181" i="91"/>
  <c r="E177" i="91"/>
  <c r="AD177" i="91"/>
  <c r="Z174" i="91"/>
  <c r="Y174" i="91"/>
  <c r="V174" i="91"/>
  <c r="U174" i="91"/>
  <c r="R174" i="91"/>
  <c r="Q174" i="91"/>
  <c r="N174" i="91"/>
  <c r="M174" i="91"/>
  <c r="J174" i="91"/>
  <c r="I174" i="91"/>
  <c r="F174" i="91"/>
  <c r="E174" i="91"/>
  <c r="AD174" i="91"/>
  <c r="Z173" i="91"/>
  <c r="Y173" i="91"/>
  <c r="V173" i="91"/>
  <c r="U173" i="91"/>
  <c r="R173" i="91"/>
  <c r="Q173" i="91"/>
  <c r="N173" i="91"/>
  <c r="M173" i="91"/>
  <c r="J173" i="91"/>
  <c r="I173" i="91"/>
  <c r="F173" i="91"/>
  <c r="E173" i="91"/>
  <c r="Z172" i="91"/>
  <c r="Z175" i="91"/>
  <c r="Y172" i="91"/>
  <c r="Y175" i="91"/>
  <c r="V172" i="91"/>
  <c r="V175" i="91"/>
  <c r="U172" i="91"/>
  <c r="U175" i="91"/>
  <c r="R172" i="91"/>
  <c r="Q172" i="91"/>
  <c r="N172" i="91"/>
  <c r="M172" i="91"/>
  <c r="J172" i="91"/>
  <c r="I172" i="91"/>
  <c r="F172" i="91"/>
  <c r="F175" i="91"/>
  <c r="E172" i="91"/>
  <c r="Z170" i="91"/>
  <c r="Y170" i="91"/>
  <c r="V170" i="91"/>
  <c r="U170" i="91"/>
  <c r="R170" i="91"/>
  <c r="Q170" i="91"/>
  <c r="N170" i="91"/>
  <c r="M170" i="91"/>
  <c r="J170" i="91"/>
  <c r="I170" i="91"/>
  <c r="F170" i="91"/>
  <c r="AE170" i="91"/>
  <c r="E170" i="91"/>
  <c r="AD170" i="91"/>
  <c r="Z169" i="91"/>
  <c r="Y169" i="91"/>
  <c r="V169" i="91"/>
  <c r="U169" i="91"/>
  <c r="R169" i="91"/>
  <c r="Q169" i="91"/>
  <c r="N169" i="91"/>
  <c r="M169" i="91"/>
  <c r="J169" i="91"/>
  <c r="I169" i="91"/>
  <c r="F169" i="91"/>
  <c r="E169" i="91"/>
  <c r="AD169" i="91"/>
  <c r="Z168" i="91"/>
  <c r="Y168" i="91"/>
  <c r="V168" i="91"/>
  <c r="V171" i="91"/>
  <c r="U168" i="91"/>
  <c r="U171" i="91"/>
  <c r="R168" i="91"/>
  <c r="Q168" i="91"/>
  <c r="N168" i="91"/>
  <c r="N171" i="91"/>
  <c r="M168" i="91"/>
  <c r="M171" i="91"/>
  <c r="J168" i="91"/>
  <c r="I168" i="91"/>
  <c r="F168" i="91"/>
  <c r="AE168" i="91"/>
  <c r="E168" i="91"/>
  <c r="AM158" i="91"/>
  <c r="AI154" i="91"/>
  <c r="AH154" i="91"/>
  <c r="AG154" i="91"/>
  <c r="AF154" i="91"/>
  <c r="AE154" i="91"/>
  <c r="AD154" i="91"/>
  <c r="AC154" i="91"/>
  <c r="AB154" i="91"/>
  <c r="AA154" i="91"/>
  <c r="Z154" i="91"/>
  <c r="Y154" i="91"/>
  <c r="X154" i="91"/>
  <c r="W154" i="91"/>
  <c r="V154" i="91"/>
  <c r="U154" i="91"/>
  <c r="T154" i="91"/>
  <c r="S154" i="91"/>
  <c r="R154" i="91"/>
  <c r="Q154" i="91"/>
  <c r="P154" i="91"/>
  <c r="O154" i="91"/>
  <c r="N154" i="91"/>
  <c r="M154" i="91"/>
  <c r="L154" i="91"/>
  <c r="K154" i="91"/>
  <c r="J154" i="91"/>
  <c r="I154" i="91"/>
  <c r="H154" i="91"/>
  <c r="G154" i="91"/>
  <c r="F154" i="91"/>
  <c r="E154" i="91"/>
  <c r="E155" i="91"/>
  <c r="D154" i="91"/>
  <c r="C154" i="91"/>
  <c r="AI153" i="91"/>
  <c r="AH153" i="91"/>
  <c r="AJ153" i="91"/>
  <c r="AG153" i="91"/>
  <c r="AF153" i="91"/>
  <c r="AE153" i="91"/>
  <c r="AD153" i="91"/>
  <c r="AC153" i="91"/>
  <c r="AB153" i="91"/>
  <c r="AA153" i="91"/>
  <c r="Z153" i="91"/>
  <c r="Y153" i="91"/>
  <c r="X153" i="91"/>
  <c r="W153" i="91"/>
  <c r="V153" i="91"/>
  <c r="V155" i="91"/>
  <c r="U153" i="91"/>
  <c r="T153" i="91"/>
  <c r="S153" i="91"/>
  <c r="R153" i="91"/>
  <c r="Q153" i="91"/>
  <c r="P153" i="91"/>
  <c r="O153" i="91"/>
  <c r="N153" i="91"/>
  <c r="N155" i="91"/>
  <c r="M153" i="91"/>
  <c r="L153" i="91"/>
  <c r="K153" i="91"/>
  <c r="J153" i="91"/>
  <c r="I153" i="91"/>
  <c r="H153" i="91"/>
  <c r="G153" i="91"/>
  <c r="F153" i="91"/>
  <c r="E153" i="91"/>
  <c r="D153" i="91"/>
  <c r="C153" i="91"/>
  <c r="AI152" i="91"/>
  <c r="AH152" i="91"/>
  <c r="AG152" i="91"/>
  <c r="AF152" i="91"/>
  <c r="AE152" i="91"/>
  <c r="AE155" i="91"/>
  <c r="AD152" i="91"/>
  <c r="AC152" i="91"/>
  <c r="AB152" i="91"/>
  <c r="AA152" i="91"/>
  <c r="Z152" i="91"/>
  <c r="Y152" i="91"/>
  <c r="X152" i="91"/>
  <c r="W152" i="91"/>
  <c r="W155" i="91"/>
  <c r="V152" i="91"/>
  <c r="U152" i="91"/>
  <c r="T152" i="91"/>
  <c r="S152" i="91"/>
  <c r="R152" i="91"/>
  <c r="Q152" i="91"/>
  <c r="P152" i="91"/>
  <c r="O152" i="91"/>
  <c r="N152" i="91"/>
  <c r="M152" i="91"/>
  <c r="L152" i="91"/>
  <c r="K152" i="91"/>
  <c r="K155" i="91"/>
  <c r="J152" i="91"/>
  <c r="I152" i="91"/>
  <c r="H152" i="91"/>
  <c r="G152" i="91"/>
  <c r="F152" i="91"/>
  <c r="E152" i="91"/>
  <c r="D152" i="91"/>
  <c r="C152" i="91"/>
  <c r="AJ152" i="91"/>
  <c r="AI151" i="91"/>
  <c r="AH151" i="91"/>
  <c r="AG151" i="91"/>
  <c r="AF151" i="91"/>
  <c r="AE151" i="91"/>
  <c r="AD151" i="91"/>
  <c r="AC151" i="91"/>
  <c r="AB151" i="91"/>
  <c r="AA151" i="91"/>
  <c r="Z151" i="91"/>
  <c r="Y151" i="91"/>
  <c r="X151" i="91"/>
  <c r="W151" i="91"/>
  <c r="V151" i="91"/>
  <c r="U151" i="91"/>
  <c r="T151" i="91"/>
  <c r="T155" i="91"/>
  <c r="S151" i="91"/>
  <c r="R151" i="91"/>
  <c r="Q151" i="91"/>
  <c r="P151" i="91"/>
  <c r="O151" i="91"/>
  <c r="N151" i="91"/>
  <c r="M151" i="91"/>
  <c r="L151" i="91"/>
  <c r="L155" i="91"/>
  <c r="K151" i="91"/>
  <c r="J151" i="91"/>
  <c r="I151" i="91"/>
  <c r="H151" i="91"/>
  <c r="G151" i="91"/>
  <c r="F151" i="91"/>
  <c r="E151" i="91"/>
  <c r="D151" i="91"/>
  <c r="AK151" i="91"/>
  <c r="C151" i="91"/>
  <c r="AI149" i="91"/>
  <c r="AH149" i="91"/>
  <c r="AG149" i="91"/>
  <c r="AG150" i="91"/>
  <c r="AF149" i="91"/>
  <c r="AE149" i="91"/>
  <c r="AD149" i="91"/>
  <c r="AC149" i="91"/>
  <c r="AB149" i="91"/>
  <c r="AA149" i="91"/>
  <c r="Z149" i="91"/>
  <c r="Y149" i="91"/>
  <c r="X149" i="91"/>
  <c r="W149" i="91"/>
  <c r="V149" i="91"/>
  <c r="U149" i="91"/>
  <c r="U150" i="91"/>
  <c r="T149" i="91"/>
  <c r="S149" i="91"/>
  <c r="R149" i="91"/>
  <c r="Q149" i="91"/>
  <c r="P149" i="91"/>
  <c r="O149" i="91"/>
  <c r="N149" i="91"/>
  <c r="M149" i="91"/>
  <c r="M150" i="91"/>
  <c r="L149" i="91"/>
  <c r="K149" i="91"/>
  <c r="J149" i="91"/>
  <c r="I149" i="91"/>
  <c r="I150" i="91"/>
  <c r="H149" i="91"/>
  <c r="G149" i="91"/>
  <c r="F149" i="91"/>
  <c r="E149" i="91"/>
  <c r="AJ149" i="91"/>
  <c r="D149" i="91"/>
  <c r="C149" i="91"/>
  <c r="AI148" i="91"/>
  <c r="AH148" i="91"/>
  <c r="AJ148" i="91"/>
  <c r="AG148" i="91"/>
  <c r="AF148" i="91"/>
  <c r="AE148" i="91"/>
  <c r="AD148" i="91"/>
  <c r="AC148" i="91"/>
  <c r="AB148" i="91"/>
  <c r="AA148" i="91"/>
  <c r="Z148" i="91"/>
  <c r="Y148" i="91"/>
  <c r="X148" i="91"/>
  <c r="W148" i="91"/>
  <c r="V148" i="91"/>
  <c r="U148" i="91"/>
  <c r="T148" i="91"/>
  <c r="S148" i="91"/>
  <c r="R148" i="91"/>
  <c r="R150" i="91"/>
  <c r="Q148" i="91"/>
  <c r="P148" i="91"/>
  <c r="O148" i="91"/>
  <c r="N148" i="91"/>
  <c r="M148" i="91"/>
  <c r="L148" i="91"/>
  <c r="K148" i="91"/>
  <c r="J148" i="91"/>
  <c r="I148" i="91"/>
  <c r="H148" i="91"/>
  <c r="G148" i="91"/>
  <c r="F148" i="91"/>
  <c r="F150" i="91"/>
  <c r="E148" i="91"/>
  <c r="D148" i="91"/>
  <c r="C148" i="91"/>
  <c r="AI147" i="91"/>
  <c r="AH147" i="91"/>
  <c r="AG147" i="91"/>
  <c r="AF147" i="91"/>
  <c r="AE147" i="91"/>
  <c r="AD147" i="91"/>
  <c r="AC147" i="91"/>
  <c r="AB147" i="91"/>
  <c r="AA147" i="91"/>
  <c r="AA150" i="91"/>
  <c r="Z147" i="91"/>
  <c r="Y147" i="91"/>
  <c r="X147" i="91"/>
  <c r="W147" i="91"/>
  <c r="V147" i="91"/>
  <c r="U147" i="91"/>
  <c r="T147" i="91"/>
  <c r="S147" i="91"/>
  <c r="S150" i="91"/>
  <c r="R147" i="91"/>
  <c r="Q147" i="91"/>
  <c r="P147" i="91"/>
  <c r="O147" i="91"/>
  <c r="O150" i="91"/>
  <c r="N147" i="91"/>
  <c r="M147" i="91"/>
  <c r="L147" i="91"/>
  <c r="K147" i="91"/>
  <c r="J147" i="91"/>
  <c r="I147" i="91"/>
  <c r="H147" i="91"/>
  <c r="G147" i="91"/>
  <c r="F147" i="91"/>
  <c r="E147" i="91"/>
  <c r="D147" i="91"/>
  <c r="C147" i="91"/>
  <c r="AJ147" i="91"/>
  <c r="AI146" i="91"/>
  <c r="AH146" i="91"/>
  <c r="AG146" i="91"/>
  <c r="AF146" i="91"/>
  <c r="AE146" i="91"/>
  <c r="AD146" i="91"/>
  <c r="AC146" i="91"/>
  <c r="AB146" i="91"/>
  <c r="AB150" i="91"/>
  <c r="AA146" i="91"/>
  <c r="Z146" i="91"/>
  <c r="Y146" i="91"/>
  <c r="X146" i="91"/>
  <c r="X150" i="91"/>
  <c r="W146" i="91"/>
  <c r="V146" i="91"/>
  <c r="U146" i="91"/>
  <c r="T146" i="91"/>
  <c r="T150" i="91"/>
  <c r="S146" i="91"/>
  <c r="R146" i="91"/>
  <c r="Q146" i="91"/>
  <c r="P146" i="91"/>
  <c r="O146" i="91"/>
  <c r="N146" i="91"/>
  <c r="M146" i="91"/>
  <c r="L146" i="91"/>
  <c r="K146" i="91"/>
  <c r="J146" i="91"/>
  <c r="I146" i="91"/>
  <c r="H146" i="91"/>
  <c r="H150" i="91"/>
  <c r="G146" i="91"/>
  <c r="F146" i="91"/>
  <c r="E146" i="91"/>
  <c r="D146" i="91"/>
  <c r="C146" i="91"/>
  <c r="AI143" i="91"/>
  <c r="AH143" i="91"/>
  <c r="AG143" i="91"/>
  <c r="AF143" i="91"/>
  <c r="AE143" i="91"/>
  <c r="AD143" i="91"/>
  <c r="AC143" i="91"/>
  <c r="AB143" i="91"/>
  <c r="AA143" i="91"/>
  <c r="Z143" i="91"/>
  <c r="Y143" i="91"/>
  <c r="Y144" i="91"/>
  <c r="X143" i="91"/>
  <c r="W143" i="91"/>
  <c r="V143" i="91"/>
  <c r="U143" i="91"/>
  <c r="U144" i="91"/>
  <c r="T143" i="91"/>
  <c r="S143" i="91"/>
  <c r="R143" i="91"/>
  <c r="Q143" i="91"/>
  <c r="Q144" i="91"/>
  <c r="P143" i="91"/>
  <c r="O143" i="91"/>
  <c r="N143" i="91"/>
  <c r="M143" i="91"/>
  <c r="L143" i="91"/>
  <c r="K143" i="91"/>
  <c r="J143" i="91"/>
  <c r="I143" i="91"/>
  <c r="I144" i="91"/>
  <c r="H143" i="91"/>
  <c r="G143" i="91"/>
  <c r="F143" i="91"/>
  <c r="E143" i="91"/>
  <c r="AJ143" i="91"/>
  <c r="D143" i="91"/>
  <c r="C143" i="91"/>
  <c r="AI142" i="91"/>
  <c r="AH142" i="91"/>
  <c r="AH144" i="91"/>
  <c r="AG142" i="91"/>
  <c r="AF142" i="91"/>
  <c r="AE142" i="91"/>
  <c r="AD142" i="91"/>
  <c r="AC142" i="91"/>
  <c r="AB142" i="91"/>
  <c r="AA142" i="91"/>
  <c r="Z142" i="91"/>
  <c r="Y142" i="91"/>
  <c r="X142" i="91"/>
  <c r="W142" i="91"/>
  <c r="V142" i="91"/>
  <c r="U142" i="91"/>
  <c r="T142" i="91"/>
  <c r="S142" i="91"/>
  <c r="R142" i="91"/>
  <c r="Q142" i="91"/>
  <c r="P142" i="91"/>
  <c r="O142" i="91"/>
  <c r="N142" i="91"/>
  <c r="M142" i="91"/>
  <c r="L142" i="91"/>
  <c r="K142" i="91"/>
  <c r="J142" i="91"/>
  <c r="I142" i="91"/>
  <c r="H142" i="91"/>
  <c r="G142" i="91"/>
  <c r="F142" i="91"/>
  <c r="AK142" i="91"/>
  <c r="E142" i="91"/>
  <c r="D142" i="91"/>
  <c r="C142" i="91"/>
  <c r="AI141" i="91"/>
  <c r="AH141" i="91"/>
  <c r="AG141" i="91"/>
  <c r="AF141" i="91"/>
  <c r="AE141" i="91"/>
  <c r="AD141" i="91"/>
  <c r="AC141" i="91"/>
  <c r="AB141" i="91"/>
  <c r="AA141" i="91"/>
  <c r="Z141" i="91"/>
  <c r="Y141" i="91"/>
  <c r="X141" i="91"/>
  <c r="W141" i="91"/>
  <c r="V141" i="91"/>
  <c r="U141" i="91"/>
  <c r="T141" i="91"/>
  <c r="S141" i="91"/>
  <c r="R141" i="91"/>
  <c r="Q141" i="91"/>
  <c r="P141" i="91"/>
  <c r="O141" i="91"/>
  <c r="O144" i="91"/>
  <c r="N141" i="91"/>
  <c r="M141" i="91"/>
  <c r="L141" i="91"/>
  <c r="K141" i="91"/>
  <c r="K144" i="91"/>
  <c r="J141" i="91"/>
  <c r="I141" i="91"/>
  <c r="H141" i="91"/>
  <c r="G141" i="91"/>
  <c r="F141" i="91"/>
  <c r="E141" i="91"/>
  <c r="D141" i="91"/>
  <c r="C141" i="91"/>
  <c r="C144" i="91"/>
  <c r="AI140" i="91"/>
  <c r="AH140" i="91"/>
  <c r="AG140" i="91"/>
  <c r="AF140" i="91"/>
  <c r="AE140" i="91"/>
  <c r="AD140" i="91"/>
  <c r="AC140" i="91"/>
  <c r="AB140" i="91"/>
  <c r="AB144" i="91"/>
  <c r="AA140" i="91"/>
  <c r="Z140" i="91"/>
  <c r="Y140" i="91"/>
  <c r="X140" i="91"/>
  <c r="W140" i="91"/>
  <c r="V140" i="91"/>
  <c r="U140" i="91"/>
  <c r="T140" i="91"/>
  <c r="S140" i="91"/>
  <c r="R140" i="91"/>
  <c r="Q140" i="91"/>
  <c r="P140" i="91"/>
  <c r="P144" i="91"/>
  <c r="O140" i="91"/>
  <c r="N140" i="91"/>
  <c r="M140" i="91"/>
  <c r="L140" i="91"/>
  <c r="K140" i="91"/>
  <c r="J140" i="91"/>
  <c r="I140" i="91"/>
  <c r="H140" i="91"/>
  <c r="G140" i="91"/>
  <c r="F140" i="91"/>
  <c r="E140" i="91"/>
  <c r="D140" i="91"/>
  <c r="C140" i="91"/>
  <c r="AI138" i="91"/>
  <c r="AH138" i="91"/>
  <c r="AG138" i="91"/>
  <c r="AF138" i="91"/>
  <c r="AE138" i="91"/>
  <c r="AD138" i="91"/>
  <c r="AC138" i="91"/>
  <c r="AB138" i="91"/>
  <c r="AA138" i="91"/>
  <c r="Z138" i="91"/>
  <c r="Y138" i="91"/>
  <c r="X138" i="91"/>
  <c r="W138" i="91"/>
  <c r="V138" i="91"/>
  <c r="U138" i="91"/>
  <c r="U139" i="91"/>
  <c r="T138" i="91"/>
  <c r="S138" i="91"/>
  <c r="R138" i="91"/>
  <c r="Q138" i="91"/>
  <c r="P138" i="91"/>
  <c r="O138" i="91"/>
  <c r="N138" i="91"/>
  <c r="M138" i="91"/>
  <c r="L138" i="91"/>
  <c r="K138" i="91"/>
  <c r="J138" i="91"/>
  <c r="I138" i="91"/>
  <c r="H138" i="91"/>
  <c r="G138" i="91"/>
  <c r="F138" i="91"/>
  <c r="E138" i="91"/>
  <c r="D138" i="91"/>
  <c r="C138" i="91"/>
  <c r="AI137" i="91"/>
  <c r="AH137" i="91"/>
  <c r="AG137" i="91"/>
  <c r="AF137" i="91"/>
  <c r="AE137" i="91"/>
  <c r="AD137" i="91"/>
  <c r="AD139" i="91"/>
  <c r="AC137" i="91"/>
  <c r="AB137" i="91"/>
  <c r="AA137" i="91"/>
  <c r="Z137" i="91"/>
  <c r="Y137" i="91"/>
  <c r="X137" i="91"/>
  <c r="W137" i="91"/>
  <c r="V137" i="91"/>
  <c r="V139" i="91"/>
  <c r="U137" i="91"/>
  <c r="T137" i="91"/>
  <c r="S137" i="91"/>
  <c r="R137" i="91"/>
  <c r="R139" i="91"/>
  <c r="Q137" i="91"/>
  <c r="P137" i="91"/>
  <c r="O137" i="91"/>
  <c r="N137" i="91"/>
  <c r="M137" i="91"/>
  <c r="L137" i="91"/>
  <c r="K137" i="91"/>
  <c r="J137" i="91"/>
  <c r="I137" i="91"/>
  <c r="H137" i="91"/>
  <c r="G137" i="91"/>
  <c r="F137" i="91"/>
  <c r="E137" i="91"/>
  <c r="D137" i="91"/>
  <c r="C137" i="91"/>
  <c r="AI136" i="91"/>
  <c r="AH136" i="91"/>
  <c r="AG136" i="91"/>
  <c r="AF136" i="91"/>
  <c r="AE136" i="91"/>
  <c r="AD136" i="91"/>
  <c r="AC136" i="91"/>
  <c r="AB136" i="91"/>
  <c r="AA136" i="91"/>
  <c r="AA139" i="91"/>
  <c r="Z136" i="91"/>
  <c r="Y136" i="91"/>
  <c r="X136" i="91"/>
  <c r="W136" i="91"/>
  <c r="W139" i="91"/>
  <c r="V136" i="91"/>
  <c r="U136" i="91"/>
  <c r="T136" i="91"/>
  <c r="S136" i="91"/>
  <c r="R136" i="91"/>
  <c r="Q136" i="91"/>
  <c r="P136" i="91"/>
  <c r="O136" i="91"/>
  <c r="O139" i="91"/>
  <c r="N136" i="91"/>
  <c r="M136" i="91"/>
  <c r="L136" i="91"/>
  <c r="K136" i="91"/>
  <c r="J136" i="91"/>
  <c r="I136" i="91"/>
  <c r="H136" i="91"/>
  <c r="G136" i="91"/>
  <c r="F136" i="91"/>
  <c r="E136" i="91"/>
  <c r="D136" i="91"/>
  <c r="C136" i="91"/>
  <c r="AJ136" i="91"/>
  <c r="AI135" i="91"/>
  <c r="AH135" i="91"/>
  <c r="AG135" i="91"/>
  <c r="AF135" i="91"/>
  <c r="AE135" i="91"/>
  <c r="AD135" i="91"/>
  <c r="AC135" i="91"/>
  <c r="AB135" i="91"/>
  <c r="AA135" i="91"/>
  <c r="Z135" i="91"/>
  <c r="Y135" i="91"/>
  <c r="X135" i="91"/>
  <c r="X139" i="91"/>
  <c r="W135" i="91"/>
  <c r="V135" i="91"/>
  <c r="U135" i="91"/>
  <c r="T135" i="91"/>
  <c r="S135" i="91"/>
  <c r="R135" i="91"/>
  <c r="Q135" i="91"/>
  <c r="P135" i="91"/>
  <c r="O135" i="91"/>
  <c r="N135" i="91"/>
  <c r="M135" i="91"/>
  <c r="L135" i="91"/>
  <c r="L139" i="91"/>
  <c r="K135" i="91"/>
  <c r="J135" i="91"/>
  <c r="I135" i="91"/>
  <c r="H135" i="91"/>
  <c r="G135" i="91"/>
  <c r="F135" i="91"/>
  <c r="E135" i="91"/>
  <c r="D135" i="91"/>
  <c r="AK135" i="91"/>
  <c r="C135" i="91"/>
  <c r="AI133" i="91"/>
  <c r="AH133" i="91"/>
  <c r="AG133" i="91"/>
  <c r="AG134" i="91"/>
  <c r="AF133" i="91"/>
  <c r="AE133" i="91"/>
  <c r="AD133" i="91"/>
  <c r="AC133" i="91"/>
  <c r="AC134" i="91"/>
  <c r="AB133" i="91"/>
  <c r="AA133" i="91"/>
  <c r="Z133" i="91"/>
  <c r="Y133" i="91"/>
  <c r="Y134" i="91"/>
  <c r="X133" i="91"/>
  <c r="W133" i="91"/>
  <c r="V133" i="91"/>
  <c r="U133" i="91"/>
  <c r="U134" i="91"/>
  <c r="T133" i="91"/>
  <c r="S133" i="91"/>
  <c r="R133" i="91"/>
  <c r="Q133" i="91"/>
  <c r="Q134" i="91"/>
  <c r="P133" i="91"/>
  <c r="O133" i="91"/>
  <c r="N133" i="91"/>
  <c r="M133" i="91"/>
  <c r="M134" i="91"/>
  <c r="L133" i="91"/>
  <c r="K133" i="91"/>
  <c r="J133" i="91"/>
  <c r="I133" i="91"/>
  <c r="H133" i="91"/>
  <c r="G133" i="91"/>
  <c r="F133" i="91"/>
  <c r="E133" i="91"/>
  <c r="D133" i="91"/>
  <c r="C133" i="91"/>
  <c r="AI132" i="91"/>
  <c r="AH132" i="91"/>
  <c r="AG132" i="91"/>
  <c r="AF132" i="91"/>
  <c r="AE132" i="91"/>
  <c r="AD132" i="91"/>
  <c r="AC132" i="91"/>
  <c r="AB132" i="91"/>
  <c r="AA132" i="91"/>
  <c r="AA134" i="91"/>
  <c r="Z132" i="91"/>
  <c r="Y132" i="91"/>
  <c r="X132" i="91"/>
  <c r="W132" i="91"/>
  <c r="W134" i="91"/>
  <c r="V132" i="91"/>
  <c r="U132" i="91"/>
  <c r="T132" i="91"/>
  <c r="S132" i="91"/>
  <c r="S134" i="91"/>
  <c r="R132" i="91"/>
  <c r="Q132" i="91"/>
  <c r="P132" i="91"/>
  <c r="O132" i="91"/>
  <c r="O134" i="91"/>
  <c r="N132" i="91"/>
  <c r="M132" i="91"/>
  <c r="J132" i="91"/>
  <c r="I132" i="91"/>
  <c r="H132" i="91"/>
  <c r="H134" i="91"/>
  <c r="G132" i="91"/>
  <c r="F132" i="91"/>
  <c r="E132" i="91"/>
  <c r="D132" i="91"/>
  <c r="D134" i="91"/>
  <c r="C132" i="91"/>
  <c r="AI129" i="91"/>
  <c r="AH129" i="91"/>
  <c r="AG129" i="91"/>
  <c r="AG130" i="91"/>
  <c r="AF129" i="91"/>
  <c r="AE129" i="91"/>
  <c r="AD129" i="91"/>
  <c r="AC129" i="91"/>
  <c r="AC130" i="91"/>
  <c r="AB129" i="91"/>
  <c r="AA129" i="91"/>
  <c r="Z129" i="91"/>
  <c r="Y129" i="91"/>
  <c r="X129" i="91"/>
  <c r="W129" i="91"/>
  <c r="V129" i="91"/>
  <c r="U129" i="91"/>
  <c r="U130" i="91"/>
  <c r="T129" i="91"/>
  <c r="S129" i="91"/>
  <c r="R129" i="91"/>
  <c r="Q129" i="91"/>
  <c r="Q130" i="91"/>
  <c r="P129" i="91"/>
  <c r="O129" i="91"/>
  <c r="N129" i="91"/>
  <c r="M129" i="91"/>
  <c r="M130" i="91"/>
  <c r="L129" i="91"/>
  <c r="K129" i="91"/>
  <c r="J129" i="91"/>
  <c r="I129" i="91"/>
  <c r="I130" i="91"/>
  <c r="H129" i="91"/>
  <c r="G129" i="91"/>
  <c r="F129" i="91"/>
  <c r="AK129" i="91"/>
  <c r="E129" i="91"/>
  <c r="AJ129" i="91"/>
  <c r="D129" i="91"/>
  <c r="C129" i="91"/>
  <c r="AI128" i="91"/>
  <c r="AH128" i="91"/>
  <c r="AH130" i="91"/>
  <c r="AG128" i="91"/>
  <c r="AF128" i="91"/>
  <c r="AE128" i="91"/>
  <c r="AD128" i="91"/>
  <c r="AC128" i="91"/>
  <c r="AB128" i="91"/>
  <c r="AA128" i="91"/>
  <c r="Z128" i="91"/>
  <c r="Y128" i="91"/>
  <c r="X128" i="91"/>
  <c r="W128" i="91"/>
  <c r="V128" i="91"/>
  <c r="U128" i="91"/>
  <c r="T128" i="91"/>
  <c r="S128" i="91"/>
  <c r="R128" i="91"/>
  <c r="Q128" i="91"/>
  <c r="P128" i="91"/>
  <c r="O128" i="91"/>
  <c r="N128" i="91"/>
  <c r="M128" i="91"/>
  <c r="L128" i="91"/>
  <c r="K128" i="91"/>
  <c r="J128" i="91"/>
  <c r="I128" i="91"/>
  <c r="H128" i="91"/>
  <c r="G128" i="91"/>
  <c r="F128" i="91"/>
  <c r="AK128" i="91"/>
  <c r="E128" i="91"/>
  <c r="D128" i="91"/>
  <c r="C128" i="91"/>
  <c r="AI127" i="91"/>
  <c r="AH127" i="91"/>
  <c r="AG127" i="91"/>
  <c r="AF127" i="91"/>
  <c r="AE127" i="91"/>
  <c r="AD127" i="91"/>
  <c r="AC127" i="91"/>
  <c r="AA127" i="91"/>
  <c r="Z127" i="91"/>
  <c r="Z130" i="91"/>
  <c r="Y127" i="91"/>
  <c r="X127" i="91"/>
  <c r="W127" i="91"/>
  <c r="V127" i="91"/>
  <c r="V130" i="91"/>
  <c r="U127" i="91"/>
  <c r="T127" i="91"/>
  <c r="S127" i="91"/>
  <c r="R127" i="91"/>
  <c r="Q127" i="91"/>
  <c r="P127" i="91"/>
  <c r="O127" i="91"/>
  <c r="N127" i="91"/>
  <c r="M127" i="91"/>
  <c r="L127" i="91"/>
  <c r="K127" i="91"/>
  <c r="J127" i="91"/>
  <c r="J130" i="91"/>
  <c r="I127" i="91"/>
  <c r="H127" i="91"/>
  <c r="G127" i="91"/>
  <c r="F127" i="91"/>
  <c r="E127" i="91"/>
  <c r="D127" i="91"/>
  <c r="C127" i="91"/>
  <c r="AI126" i="91"/>
  <c r="AH126" i="91"/>
  <c r="AG126" i="91"/>
  <c r="AF126" i="91"/>
  <c r="AF130" i="91"/>
  <c r="AE126" i="91"/>
  <c r="AE130" i="91"/>
  <c r="AD126" i="91"/>
  <c r="AC126" i="91"/>
  <c r="AB126" i="91"/>
  <c r="AB130" i="91"/>
  <c r="AA126" i="91"/>
  <c r="Z126" i="91"/>
  <c r="Y126" i="91"/>
  <c r="X126" i="91"/>
  <c r="X130" i="91"/>
  <c r="W126" i="91"/>
  <c r="W130" i="91"/>
  <c r="V126" i="91"/>
  <c r="U126" i="91"/>
  <c r="T126" i="91"/>
  <c r="S126" i="91"/>
  <c r="R126" i="91"/>
  <c r="Q126" i="91"/>
  <c r="P126" i="91"/>
  <c r="P130" i="91"/>
  <c r="O126" i="91"/>
  <c r="N126" i="91"/>
  <c r="M126" i="91"/>
  <c r="L126" i="91"/>
  <c r="K126" i="91"/>
  <c r="K130" i="91"/>
  <c r="J126" i="91"/>
  <c r="I126" i="91"/>
  <c r="H126" i="91"/>
  <c r="H130" i="91"/>
  <c r="G126" i="91"/>
  <c r="G130" i="91"/>
  <c r="F126" i="91"/>
  <c r="E126" i="91"/>
  <c r="D126" i="91"/>
  <c r="D130" i="91"/>
  <c r="C126" i="91"/>
  <c r="C130" i="91"/>
  <c r="AI124" i="91"/>
  <c r="AH124" i="91"/>
  <c r="AG124" i="91"/>
  <c r="AF124" i="91"/>
  <c r="AE124" i="91"/>
  <c r="AD124" i="91"/>
  <c r="AC124" i="91"/>
  <c r="AB124" i="91"/>
  <c r="AA124" i="91"/>
  <c r="Z124" i="91"/>
  <c r="Y124" i="91"/>
  <c r="X124" i="91"/>
  <c r="W124" i="91"/>
  <c r="V124" i="91"/>
  <c r="U124" i="91"/>
  <c r="T124" i="91"/>
  <c r="T125" i="91"/>
  <c r="S124" i="91"/>
  <c r="R124" i="91"/>
  <c r="Q124" i="91"/>
  <c r="P124" i="91"/>
  <c r="O124" i="91"/>
  <c r="N124" i="91"/>
  <c r="M124" i="91"/>
  <c r="L124" i="91"/>
  <c r="K124" i="91"/>
  <c r="J124" i="91"/>
  <c r="I124" i="91"/>
  <c r="H124" i="91"/>
  <c r="H125" i="91"/>
  <c r="G124" i="91"/>
  <c r="F124" i="91"/>
  <c r="E124" i="91"/>
  <c r="D124" i="91"/>
  <c r="C124" i="91"/>
  <c r="AI123" i="91"/>
  <c r="AH123" i="91"/>
  <c r="AG123" i="91"/>
  <c r="AF123" i="91"/>
  <c r="AE123" i="91"/>
  <c r="AD123" i="91"/>
  <c r="AC123" i="91"/>
  <c r="AB123" i="91"/>
  <c r="AA123" i="91"/>
  <c r="Z123" i="91"/>
  <c r="Y123" i="91"/>
  <c r="X123" i="91"/>
  <c r="W123" i="91"/>
  <c r="V123" i="91"/>
  <c r="U123" i="91"/>
  <c r="T123" i="91"/>
  <c r="S123" i="91"/>
  <c r="R123" i="91"/>
  <c r="Q123" i="91"/>
  <c r="P123" i="91"/>
  <c r="O123" i="91"/>
  <c r="N123" i="91"/>
  <c r="M123" i="91"/>
  <c r="L123" i="91"/>
  <c r="K123" i="91"/>
  <c r="J123" i="91"/>
  <c r="I123" i="91"/>
  <c r="H123" i="91"/>
  <c r="G123" i="91"/>
  <c r="F123" i="91"/>
  <c r="E123" i="91"/>
  <c r="D123" i="91"/>
  <c r="C123" i="91"/>
  <c r="AH122" i="91"/>
  <c r="AF122" i="91"/>
  <c r="AF125" i="91"/>
  <c r="AD122" i="91"/>
  <c r="AC122" i="91"/>
  <c r="AB122" i="91"/>
  <c r="Z122" i="91"/>
  <c r="Y122" i="91"/>
  <c r="X122" i="91"/>
  <c r="W122" i="91"/>
  <c r="V122" i="91"/>
  <c r="T122" i="91"/>
  <c r="R122" i="91"/>
  <c r="P122" i="91"/>
  <c r="O122" i="91"/>
  <c r="N122" i="91"/>
  <c r="L122" i="91"/>
  <c r="J122" i="91"/>
  <c r="I122" i="91"/>
  <c r="H122" i="91"/>
  <c r="F122" i="91"/>
  <c r="E122" i="91"/>
  <c r="D122" i="91"/>
  <c r="C122" i="91"/>
  <c r="AI121" i="91"/>
  <c r="AH121" i="91"/>
  <c r="AG121" i="91"/>
  <c r="AG125" i="91"/>
  <c r="AF121" i="91"/>
  <c r="AE121" i="91"/>
  <c r="AD121" i="91"/>
  <c r="AC121" i="91"/>
  <c r="AB121" i="91"/>
  <c r="AA121" i="91"/>
  <c r="AA125" i="91"/>
  <c r="Z121" i="91"/>
  <c r="Y121" i="91"/>
  <c r="X121" i="91"/>
  <c r="W121" i="91"/>
  <c r="V121" i="91"/>
  <c r="U121" i="91"/>
  <c r="T121" i="91"/>
  <c r="S121" i="91"/>
  <c r="R121" i="91"/>
  <c r="Q121" i="91"/>
  <c r="P121" i="91"/>
  <c r="O121" i="91"/>
  <c r="N121" i="91"/>
  <c r="M121" i="91"/>
  <c r="M125" i="91"/>
  <c r="L121" i="91"/>
  <c r="K121" i="91"/>
  <c r="J121" i="91"/>
  <c r="I121" i="91"/>
  <c r="I125" i="91"/>
  <c r="H121" i="91"/>
  <c r="G121" i="91"/>
  <c r="G125" i="91"/>
  <c r="F121" i="91"/>
  <c r="E121" i="91"/>
  <c r="D121" i="91"/>
  <c r="C121" i="91"/>
  <c r="AI118" i="91"/>
  <c r="AH118" i="91"/>
  <c r="AJ118" i="91"/>
  <c r="AG118" i="91"/>
  <c r="AF118" i="91"/>
  <c r="AE118" i="91"/>
  <c r="AD118" i="91"/>
  <c r="AC118" i="91"/>
  <c r="AB118" i="91"/>
  <c r="AA118" i="91"/>
  <c r="Z118" i="91"/>
  <c r="Y118" i="91"/>
  <c r="X118" i="91"/>
  <c r="W118" i="91"/>
  <c r="V118" i="91"/>
  <c r="U118" i="91"/>
  <c r="T118" i="91"/>
  <c r="S118" i="91"/>
  <c r="R118" i="91"/>
  <c r="Q118" i="91"/>
  <c r="P118" i="91"/>
  <c r="O118" i="91"/>
  <c r="N118" i="91"/>
  <c r="M118" i="91"/>
  <c r="L118" i="91"/>
  <c r="K118" i="91"/>
  <c r="J118" i="91"/>
  <c r="I118" i="91"/>
  <c r="H118" i="91"/>
  <c r="G118" i="91"/>
  <c r="F118" i="91"/>
  <c r="E118" i="91"/>
  <c r="D118" i="91"/>
  <c r="C118" i="91"/>
  <c r="AI117" i="91"/>
  <c r="AI119" i="91"/>
  <c r="AH117" i="91"/>
  <c r="AG117" i="91"/>
  <c r="AF117" i="91"/>
  <c r="AE117" i="91"/>
  <c r="AD117" i="91"/>
  <c r="AC117" i="91"/>
  <c r="AB117" i="91"/>
  <c r="AA117" i="91"/>
  <c r="Z117" i="91"/>
  <c r="Y117" i="91"/>
  <c r="X117" i="91"/>
  <c r="W117" i="91"/>
  <c r="W119" i="91"/>
  <c r="V117" i="91"/>
  <c r="U117" i="91"/>
  <c r="T117" i="91"/>
  <c r="S117" i="91"/>
  <c r="S119" i="91"/>
  <c r="R117" i="91"/>
  <c r="Q117" i="91"/>
  <c r="P117" i="91"/>
  <c r="O117" i="91"/>
  <c r="N117" i="91"/>
  <c r="M117" i="91"/>
  <c r="L117" i="91"/>
  <c r="K117" i="91"/>
  <c r="K119" i="91"/>
  <c r="J117" i="91"/>
  <c r="I117" i="91"/>
  <c r="H117" i="91"/>
  <c r="G117" i="91"/>
  <c r="F117" i="91"/>
  <c r="E117" i="91"/>
  <c r="D117" i="91"/>
  <c r="C117" i="91"/>
  <c r="AI116" i="91"/>
  <c r="AH116" i="91"/>
  <c r="AG116" i="91"/>
  <c r="AF116" i="91"/>
  <c r="AE116" i="91"/>
  <c r="AD116" i="91"/>
  <c r="AC116" i="91"/>
  <c r="AB116" i="91"/>
  <c r="AA116" i="91"/>
  <c r="Z116" i="91"/>
  <c r="Y116" i="91"/>
  <c r="X116" i="91"/>
  <c r="W116" i="91"/>
  <c r="V116" i="91"/>
  <c r="U116" i="91"/>
  <c r="T116" i="91"/>
  <c r="S116" i="91"/>
  <c r="R116" i="91"/>
  <c r="Q116" i="91"/>
  <c r="P116" i="91"/>
  <c r="O116" i="91"/>
  <c r="N116" i="91"/>
  <c r="M116" i="91"/>
  <c r="L116" i="91"/>
  <c r="K116" i="91"/>
  <c r="J116" i="91"/>
  <c r="I116" i="91"/>
  <c r="H116" i="91"/>
  <c r="H119" i="91"/>
  <c r="G116" i="91"/>
  <c r="F116" i="91"/>
  <c r="E116" i="91"/>
  <c r="D116" i="91"/>
  <c r="C116" i="91"/>
  <c r="AI114" i="91"/>
  <c r="AH114" i="91"/>
  <c r="AG114" i="91"/>
  <c r="AG115" i="91"/>
  <c r="AF114" i="91"/>
  <c r="AE114" i="91"/>
  <c r="AD114" i="91"/>
  <c r="AC114" i="91"/>
  <c r="AB114" i="91"/>
  <c r="AA114" i="91"/>
  <c r="Z114" i="91"/>
  <c r="Y114" i="91"/>
  <c r="Y115" i="91"/>
  <c r="X114" i="91"/>
  <c r="W114" i="91"/>
  <c r="V114" i="91"/>
  <c r="U114" i="91"/>
  <c r="T114" i="91"/>
  <c r="S114" i="91"/>
  <c r="R114" i="91"/>
  <c r="Q114" i="91"/>
  <c r="P114" i="91"/>
  <c r="O114" i="91"/>
  <c r="N114" i="91"/>
  <c r="M114" i="91"/>
  <c r="L114" i="91"/>
  <c r="K114" i="91"/>
  <c r="J114" i="91"/>
  <c r="I114" i="91"/>
  <c r="H114" i="91"/>
  <c r="G114" i="91"/>
  <c r="F114" i="91"/>
  <c r="E114" i="91"/>
  <c r="D114" i="91"/>
  <c r="C114" i="91"/>
  <c r="AI113" i="91"/>
  <c r="AH113" i="91"/>
  <c r="AG113" i="91"/>
  <c r="AF113" i="91"/>
  <c r="AE113" i="91"/>
  <c r="AD113" i="91"/>
  <c r="AC113" i="91"/>
  <c r="AB113" i="91"/>
  <c r="AA113" i="91"/>
  <c r="Z113" i="91"/>
  <c r="Y113" i="91"/>
  <c r="X113" i="91"/>
  <c r="W113" i="91"/>
  <c r="V113" i="91"/>
  <c r="U113" i="91"/>
  <c r="T113" i="91"/>
  <c r="S113" i="91"/>
  <c r="R113" i="91"/>
  <c r="Q113" i="91"/>
  <c r="P113" i="91"/>
  <c r="O113" i="91"/>
  <c r="N113" i="91"/>
  <c r="L113" i="91"/>
  <c r="K113" i="91"/>
  <c r="J113" i="91"/>
  <c r="I113" i="91"/>
  <c r="I115" i="91"/>
  <c r="H113" i="91"/>
  <c r="G113" i="91"/>
  <c r="F113" i="91"/>
  <c r="E113" i="91"/>
  <c r="E115" i="91"/>
  <c r="D113" i="91"/>
  <c r="C113" i="91"/>
  <c r="AI112" i="91"/>
  <c r="AH112" i="91"/>
  <c r="AG112" i="91"/>
  <c r="AF112" i="91"/>
  <c r="AE112" i="91"/>
  <c r="AD112" i="91"/>
  <c r="AC112" i="91"/>
  <c r="AB112" i="91"/>
  <c r="AA112" i="91"/>
  <c r="Z112" i="91"/>
  <c r="Z115" i="91"/>
  <c r="Y112" i="91"/>
  <c r="X112" i="91"/>
  <c r="W112" i="91"/>
  <c r="V112" i="91"/>
  <c r="U112" i="91"/>
  <c r="T112" i="91"/>
  <c r="S112" i="91"/>
  <c r="R112" i="91"/>
  <c r="Q112" i="91"/>
  <c r="P112" i="91"/>
  <c r="O112" i="91"/>
  <c r="N112" i="91"/>
  <c r="M112" i="91"/>
  <c r="L112" i="91"/>
  <c r="K112" i="91"/>
  <c r="J112" i="91"/>
  <c r="J115" i="91"/>
  <c r="I112" i="91"/>
  <c r="H112" i="91"/>
  <c r="G112" i="91"/>
  <c r="F112" i="91"/>
  <c r="E112" i="91"/>
  <c r="D112" i="91"/>
  <c r="C112" i="91"/>
  <c r="AI101" i="91"/>
  <c r="AH101" i="91"/>
  <c r="AG101" i="91"/>
  <c r="AF101" i="91"/>
  <c r="AE101" i="91"/>
  <c r="AD101" i="91"/>
  <c r="AC101" i="91"/>
  <c r="AB101" i="91"/>
  <c r="AA101" i="91"/>
  <c r="Z101" i="91"/>
  <c r="Y101" i="91"/>
  <c r="X101" i="91"/>
  <c r="W101" i="91"/>
  <c r="V101" i="91"/>
  <c r="U101" i="91"/>
  <c r="T101" i="91"/>
  <c r="S101" i="91"/>
  <c r="R101" i="91"/>
  <c r="Q101" i="91"/>
  <c r="P101" i="91"/>
  <c r="O101" i="91"/>
  <c r="N101" i="91"/>
  <c r="M101" i="91"/>
  <c r="L101" i="91"/>
  <c r="K101" i="91"/>
  <c r="J101" i="91"/>
  <c r="I101" i="91"/>
  <c r="H101" i="91"/>
  <c r="G101" i="91"/>
  <c r="F101" i="91"/>
  <c r="E101" i="91"/>
  <c r="D101" i="91"/>
  <c r="C101" i="91"/>
  <c r="AI100" i="91"/>
  <c r="AH100" i="91"/>
  <c r="AG100" i="91"/>
  <c r="AF100" i="91"/>
  <c r="AE100" i="91"/>
  <c r="AD100" i="91"/>
  <c r="AC100" i="91"/>
  <c r="AB100" i="91"/>
  <c r="AA100" i="91"/>
  <c r="Z100" i="91"/>
  <c r="Y100" i="91"/>
  <c r="X100" i="91"/>
  <c r="W100" i="91"/>
  <c r="V100" i="91"/>
  <c r="U100" i="91"/>
  <c r="T100" i="91"/>
  <c r="S100" i="91"/>
  <c r="R100" i="91"/>
  <c r="Q100" i="91"/>
  <c r="P100" i="91"/>
  <c r="O100" i="91"/>
  <c r="N100" i="91"/>
  <c r="M100" i="91"/>
  <c r="L100" i="91"/>
  <c r="K100" i="91"/>
  <c r="J100" i="91"/>
  <c r="I100" i="91"/>
  <c r="H100" i="91"/>
  <c r="G100" i="91"/>
  <c r="F100" i="91"/>
  <c r="E100" i="91"/>
  <c r="D100" i="91"/>
  <c r="C100" i="91"/>
  <c r="AI99" i="91"/>
  <c r="AH99" i="91"/>
  <c r="AG99" i="91"/>
  <c r="AF99" i="91"/>
  <c r="AE99" i="91"/>
  <c r="AD99" i="91"/>
  <c r="AC99" i="91"/>
  <c r="AB99" i="91"/>
  <c r="AA99" i="91"/>
  <c r="Z99" i="91"/>
  <c r="Y99" i="91"/>
  <c r="X99" i="91"/>
  <c r="W99" i="91"/>
  <c r="V99" i="91"/>
  <c r="U99" i="91"/>
  <c r="T99" i="91"/>
  <c r="S99" i="91"/>
  <c r="R99" i="91"/>
  <c r="Q99" i="91"/>
  <c r="P99" i="91"/>
  <c r="O99" i="91"/>
  <c r="N99" i="91"/>
  <c r="M99" i="91"/>
  <c r="L99" i="91"/>
  <c r="K99" i="91"/>
  <c r="J99" i="91"/>
  <c r="I99" i="91"/>
  <c r="H99" i="91"/>
  <c r="G99" i="91"/>
  <c r="F99" i="91"/>
  <c r="E99" i="91"/>
  <c r="D99" i="91"/>
  <c r="C99" i="91"/>
  <c r="AI98" i="91"/>
  <c r="AH98" i="91"/>
  <c r="AG98" i="91"/>
  <c r="AF98" i="91"/>
  <c r="AE98" i="91"/>
  <c r="AD98" i="91"/>
  <c r="AC98" i="91"/>
  <c r="AB98" i="91"/>
  <c r="AA98" i="91"/>
  <c r="Z98" i="91"/>
  <c r="Y98" i="91"/>
  <c r="X98" i="91"/>
  <c r="W98" i="91"/>
  <c r="V98" i="91"/>
  <c r="U98" i="91"/>
  <c r="T98" i="91"/>
  <c r="S98" i="91"/>
  <c r="R98" i="91"/>
  <c r="Q98" i="91"/>
  <c r="P98" i="91"/>
  <c r="O98" i="91"/>
  <c r="N98" i="91"/>
  <c r="M98" i="91"/>
  <c r="L98" i="91"/>
  <c r="K98" i="91"/>
  <c r="J98" i="91"/>
  <c r="I98" i="91"/>
  <c r="H98" i="91"/>
  <c r="G98" i="91"/>
  <c r="F98" i="91"/>
  <c r="E98" i="91"/>
  <c r="D98" i="91"/>
  <c r="C98" i="91"/>
  <c r="AI96" i="91"/>
  <c r="AH96" i="91"/>
  <c r="AG96" i="91"/>
  <c r="AF96" i="91"/>
  <c r="AE96" i="91"/>
  <c r="AD96" i="91"/>
  <c r="AC96" i="91"/>
  <c r="AB96" i="91"/>
  <c r="AA96" i="91"/>
  <c r="Z96" i="91"/>
  <c r="Y96" i="91"/>
  <c r="X96" i="91"/>
  <c r="W96" i="91"/>
  <c r="V96" i="91"/>
  <c r="U96" i="91"/>
  <c r="T96" i="91"/>
  <c r="S96" i="91"/>
  <c r="R96" i="91"/>
  <c r="Q96" i="91"/>
  <c r="P96" i="91"/>
  <c r="O96" i="91"/>
  <c r="N96" i="91"/>
  <c r="M96" i="91"/>
  <c r="L96" i="91"/>
  <c r="K96" i="91"/>
  <c r="J96" i="91"/>
  <c r="I96" i="91"/>
  <c r="H96" i="91"/>
  <c r="G96" i="91"/>
  <c r="F96" i="91"/>
  <c r="E96" i="91"/>
  <c r="D96" i="91"/>
  <c r="C96" i="91"/>
  <c r="AI95" i="91"/>
  <c r="AH95" i="91"/>
  <c r="AG95" i="91"/>
  <c r="AF95" i="91"/>
  <c r="AE95" i="91"/>
  <c r="AD95" i="91"/>
  <c r="AC95" i="91"/>
  <c r="AB95" i="91"/>
  <c r="AA95" i="91"/>
  <c r="Z95" i="91"/>
  <c r="Y95" i="91"/>
  <c r="X95" i="91"/>
  <c r="W95" i="91"/>
  <c r="V95" i="91"/>
  <c r="U95" i="91"/>
  <c r="T95" i="91"/>
  <c r="S95" i="91"/>
  <c r="R95" i="91"/>
  <c r="Q95" i="91"/>
  <c r="P95" i="91"/>
  <c r="O95" i="91"/>
  <c r="N95" i="91"/>
  <c r="M95" i="91"/>
  <c r="L95" i="91"/>
  <c r="K95" i="91"/>
  <c r="J95" i="91"/>
  <c r="I95" i="91"/>
  <c r="H95" i="91"/>
  <c r="G95" i="91"/>
  <c r="F95" i="91"/>
  <c r="E95" i="91"/>
  <c r="D95" i="91"/>
  <c r="C95" i="91"/>
  <c r="AI94" i="91"/>
  <c r="AH94" i="91"/>
  <c r="AG94" i="91"/>
  <c r="AF94" i="91"/>
  <c r="AE94" i="91"/>
  <c r="AD94" i="91"/>
  <c r="AC94" i="91"/>
  <c r="AB94" i="91"/>
  <c r="AA94" i="91"/>
  <c r="Z94" i="91"/>
  <c r="Y94" i="91"/>
  <c r="X94" i="91"/>
  <c r="W94" i="91"/>
  <c r="V94" i="91"/>
  <c r="U94" i="91"/>
  <c r="T94" i="91"/>
  <c r="S94" i="91"/>
  <c r="R94" i="91"/>
  <c r="Q94" i="91"/>
  <c r="P94" i="91"/>
  <c r="O94" i="91"/>
  <c r="N94" i="91"/>
  <c r="M94" i="91"/>
  <c r="L94" i="91"/>
  <c r="K94" i="91"/>
  <c r="J94" i="91"/>
  <c r="I94" i="91"/>
  <c r="H94" i="91"/>
  <c r="G94" i="91"/>
  <c r="F94" i="91"/>
  <c r="E94" i="91"/>
  <c r="D94" i="91"/>
  <c r="C94" i="91"/>
  <c r="AI93" i="91"/>
  <c r="AH93" i="91"/>
  <c r="AG93" i="91"/>
  <c r="AF93" i="91"/>
  <c r="AE93" i="91"/>
  <c r="AD93" i="91"/>
  <c r="AC93" i="91"/>
  <c r="AB93" i="91"/>
  <c r="AA93" i="91"/>
  <c r="Z93" i="91"/>
  <c r="Y93" i="91"/>
  <c r="X93" i="91"/>
  <c r="W93" i="91"/>
  <c r="V93" i="91"/>
  <c r="U93" i="91"/>
  <c r="T93" i="91"/>
  <c r="S93" i="91"/>
  <c r="R93" i="91"/>
  <c r="Q93" i="91"/>
  <c r="P93" i="91"/>
  <c r="O93" i="91"/>
  <c r="N93" i="91"/>
  <c r="M93" i="91"/>
  <c r="L93" i="91"/>
  <c r="K93" i="91"/>
  <c r="J93" i="91"/>
  <c r="I93" i="91"/>
  <c r="H93" i="91"/>
  <c r="G93" i="91"/>
  <c r="F93" i="91"/>
  <c r="E93" i="91"/>
  <c r="D93" i="91"/>
  <c r="C93" i="91"/>
  <c r="AI90" i="91"/>
  <c r="AH90" i="91"/>
  <c r="AG90" i="91"/>
  <c r="AF90" i="91"/>
  <c r="AE90" i="91"/>
  <c r="AD90" i="91"/>
  <c r="AC90" i="91"/>
  <c r="AB90" i="91"/>
  <c r="AA90" i="91"/>
  <c r="Z90" i="91"/>
  <c r="Y90" i="91"/>
  <c r="X90" i="91"/>
  <c r="W90" i="91"/>
  <c r="V90" i="91"/>
  <c r="U90" i="91"/>
  <c r="T90" i="91"/>
  <c r="S90" i="91"/>
  <c r="R90" i="91"/>
  <c r="Q90" i="91"/>
  <c r="P90" i="91"/>
  <c r="O90" i="91"/>
  <c r="N90" i="91"/>
  <c r="M90" i="91"/>
  <c r="L90" i="91"/>
  <c r="K90" i="91"/>
  <c r="J90" i="91"/>
  <c r="I90" i="91"/>
  <c r="H90" i="91"/>
  <c r="G90" i="91"/>
  <c r="F90" i="91"/>
  <c r="E90" i="91"/>
  <c r="D90" i="91"/>
  <c r="C90" i="91"/>
  <c r="AI89" i="91"/>
  <c r="AH89" i="91"/>
  <c r="AG89" i="91"/>
  <c r="AF89" i="91"/>
  <c r="AE89" i="91"/>
  <c r="AD89" i="91"/>
  <c r="AC89" i="91"/>
  <c r="AB89" i="91"/>
  <c r="AA89" i="91"/>
  <c r="Z89" i="91"/>
  <c r="Y89" i="91"/>
  <c r="X89" i="91"/>
  <c r="W89" i="91"/>
  <c r="V89" i="91"/>
  <c r="U89" i="91"/>
  <c r="T89" i="91"/>
  <c r="S89" i="91"/>
  <c r="R89" i="91"/>
  <c r="Q89" i="91"/>
  <c r="P89" i="91"/>
  <c r="O89" i="91"/>
  <c r="N89" i="91"/>
  <c r="M89" i="91"/>
  <c r="L89" i="91"/>
  <c r="K89" i="91"/>
  <c r="J89" i="91"/>
  <c r="I89" i="91"/>
  <c r="H89" i="91"/>
  <c r="G89" i="91"/>
  <c r="F89" i="91"/>
  <c r="E89" i="91"/>
  <c r="D89" i="91"/>
  <c r="C89" i="91"/>
  <c r="AI88" i="91"/>
  <c r="AH88" i="91"/>
  <c r="AG88" i="91"/>
  <c r="AF88" i="91"/>
  <c r="AE88" i="91"/>
  <c r="AD88" i="91"/>
  <c r="AC88" i="91"/>
  <c r="AB88" i="91"/>
  <c r="AA88" i="91"/>
  <c r="Z88" i="91"/>
  <c r="Y88" i="91"/>
  <c r="X88" i="91"/>
  <c r="W88" i="91"/>
  <c r="V88" i="91"/>
  <c r="U88" i="91"/>
  <c r="T88" i="91"/>
  <c r="S88" i="91"/>
  <c r="R88" i="91"/>
  <c r="Q88" i="91"/>
  <c r="P88" i="91"/>
  <c r="O88" i="91"/>
  <c r="N88" i="91"/>
  <c r="M88" i="91"/>
  <c r="L88" i="91"/>
  <c r="K88" i="91"/>
  <c r="J88" i="91"/>
  <c r="I88" i="91"/>
  <c r="H88" i="91"/>
  <c r="G88" i="91"/>
  <c r="F88" i="91"/>
  <c r="E88" i="91"/>
  <c r="D88" i="91"/>
  <c r="C88" i="91"/>
  <c r="AI87" i="91"/>
  <c r="AH87" i="91"/>
  <c r="AG87" i="91"/>
  <c r="AF87" i="91"/>
  <c r="AE87" i="91"/>
  <c r="AD87" i="91"/>
  <c r="AC87" i="91"/>
  <c r="AB87" i="91"/>
  <c r="AA87" i="91"/>
  <c r="Z87" i="91"/>
  <c r="Y87" i="91"/>
  <c r="X87" i="91"/>
  <c r="W87" i="91"/>
  <c r="V87" i="91"/>
  <c r="U87" i="91"/>
  <c r="T87" i="91"/>
  <c r="S87" i="91"/>
  <c r="R87" i="91"/>
  <c r="Q87" i="91"/>
  <c r="P87" i="91"/>
  <c r="O87" i="91"/>
  <c r="N87" i="91"/>
  <c r="M87" i="91"/>
  <c r="L87" i="91"/>
  <c r="K87" i="91"/>
  <c r="J87" i="91"/>
  <c r="I87" i="91"/>
  <c r="H87" i="91"/>
  <c r="G87" i="91"/>
  <c r="F87" i="91"/>
  <c r="E87" i="91"/>
  <c r="D87" i="91"/>
  <c r="C87" i="91"/>
  <c r="AI85" i="91"/>
  <c r="AH85" i="91"/>
  <c r="AG85" i="91"/>
  <c r="AF85" i="91"/>
  <c r="AE85" i="91"/>
  <c r="AD85" i="91"/>
  <c r="AC85" i="91"/>
  <c r="AB85" i="91"/>
  <c r="AA85" i="91"/>
  <c r="Z85" i="91"/>
  <c r="Y85" i="91"/>
  <c r="X85" i="91"/>
  <c r="W85" i="91"/>
  <c r="V85" i="91"/>
  <c r="U85" i="91"/>
  <c r="T85" i="91"/>
  <c r="S85" i="91"/>
  <c r="R85" i="91"/>
  <c r="Q85" i="91"/>
  <c r="P85" i="91"/>
  <c r="O85" i="91"/>
  <c r="N85" i="91"/>
  <c r="M85" i="91"/>
  <c r="L85" i="91"/>
  <c r="K85" i="91"/>
  <c r="J85" i="91"/>
  <c r="I85" i="91"/>
  <c r="H85" i="91"/>
  <c r="G85" i="91"/>
  <c r="F85" i="91"/>
  <c r="E85" i="91"/>
  <c r="D85" i="91"/>
  <c r="C85" i="91"/>
  <c r="AI84" i="91"/>
  <c r="AH84" i="91"/>
  <c r="AG84" i="91"/>
  <c r="AF84" i="91"/>
  <c r="AE84" i="91"/>
  <c r="AD84" i="91"/>
  <c r="AC84" i="91"/>
  <c r="AB84" i="91"/>
  <c r="AA84" i="91"/>
  <c r="Z84" i="91"/>
  <c r="Y84" i="91"/>
  <c r="X84" i="91"/>
  <c r="W84" i="91"/>
  <c r="V84" i="91"/>
  <c r="U84" i="91"/>
  <c r="T84" i="91"/>
  <c r="S84" i="91"/>
  <c r="R84" i="91"/>
  <c r="Q84" i="91"/>
  <c r="P84" i="91"/>
  <c r="O84" i="91"/>
  <c r="N84" i="91"/>
  <c r="M84" i="91"/>
  <c r="L84" i="91"/>
  <c r="K84" i="91"/>
  <c r="J84" i="91"/>
  <c r="I84" i="91"/>
  <c r="H84" i="91"/>
  <c r="G84" i="91"/>
  <c r="F84" i="91"/>
  <c r="E84" i="91"/>
  <c r="D84" i="91"/>
  <c r="C84" i="91"/>
  <c r="AI83" i="91"/>
  <c r="AH83" i="91"/>
  <c r="AG83" i="91"/>
  <c r="AF83" i="91"/>
  <c r="AE83" i="91"/>
  <c r="AD83" i="91"/>
  <c r="AC83" i="91"/>
  <c r="AB83" i="91"/>
  <c r="AA83" i="91"/>
  <c r="Z83" i="91"/>
  <c r="Y83" i="91"/>
  <c r="X83" i="91"/>
  <c r="W83" i="91"/>
  <c r="V83" i="91"/>
  <c r="U83" i="91"/>
  <c r="T83" i="91"/>
  <c r="S83" i="91"/>
  <c r="R83" i="91"/>
  <c r="Q83" i="91"/>
  <c r="P83" i="91"/>
  <c r="O83" i="91"/>
  <c r="N83" i="91"/>
  <c r="M83" i="91"/>
  <c r="L83" i="91"/>
  <c r="K83" i="91"/>
  <c r="J83" i="91"/>
  <c r="I83" i="91"/>
  <c r="H83" i="91"/>
  <c r="G83" i="91"/>
  <c r="F83" i="91"/>
  <c r="E83" i="91"/>
  <c r="D83" i="91"/>
  <c r="C83" i="91"/>
  <c r="AI82" i="91"/>
  <c r="AH82" i="91"/>
  <c r="AG82" i="91"/>
  <c r="AF82" i="91"/>
  <c r="AE82" i="91"/>
  <c r="AD82" i="91"/>
  <c r="AC82" i="91"/>
  <c r="AB82" i="91"/>
  <c r="AA82" i="91"/>
  <c r="Z82" i="91"/>
  <c r="Y82" i="91"/>
  <c r="X82" i="91"/>
  <c r="W82" i="91"/>
  <c r="V82" i="91"/>
  <c r="U82" i="91"/>
  <c r="T82" i="91"/>
  <c r="S82" i="91"/>
  <c r="R82" i="91"/>
  <c r="Q82" i="91"/>
  <c r="P82" i="91"/>
  <c r="O82" i="91"/>
  <c r="N82" i="91"/>
  <c r="M82" i="91"/>
  <c r="L82" i="91"/>
  <c r="K82" i="91"/>
  <c r="J82" i="91"/>
  <c r="I82" i="91"/>
  <c r="H82" i="91"/>
  <c r="G82" i="91"/>
  <c r="F82" i="91"/>
  <c r="E82" i="91"/>
  <c r="D82" i="91"/>
  <c r="C82" i="91"/>
  <c r="AI80" i="91"/>
  <c r="AH80" i="91"/>
  <c r="AG80" i="91"/>
  <c r="AF80" i="91"/>
  <c r="AE80" i="91"/>
  <c r="AD80" i="91"/>
  <c r="AC80" i="91"/>
  <c r="AB80" i="91"/>
  <c r="AA80" i="91"/>
  <c r="Z80" i="91"/>
  <c r="Y80" i="91"/>
  <c r="X80" i="91"/>
  <c r="W80" i="91"/>
  <c r="V80" i="91"/>
  <c r="U80" i="91"/>
  <c r="T80" i="91"/>
  <c r="S80" i="91"/>
  <c r="R80" i="91"/>
  <c r="Q80" i="91"/>
  <c r="P80" i="91"/>
  <c r="O80" i="91"/>
  <c r="N80" i="91"/>
  <c r="M80" i="91"/>
  <c r="L80" i="91"/>
  <c r="K80" i="91"/>
  <c r="J80" i="91"/>
  <c r="I80" i="91"/>
  <c r="H80" i="91"/>
  <c r="G80" i="91"/>
  <c r="F80" i="91"/>
  <c r="E80" i="91"/>
  <c r="D80" i="91"/>
  <c r="C80" i="91"/>
  <c r="AI79" i="91"/>
  <c r="AH79" i="91"/>
  <c r="AG79" i="91"/>
  <c r="AF79" i="91"/>
  <c r="AE79" i="91"/>
  <c r="AD79" i="91"/>
  <c r="AC79" i="91"/>
  <c r="AB79" i="91"/>
  <c r="AA79" i="91"/>
  <c r="Z79" i="91"/>
  <c r="Y79" i="91"/>
  <c r="X79" i="91"/>
  <c r="W79" i="91"/>
  <c r="V79" i="91"/>
  <c r="U79" i="91"/>
  <c r="T79" i="91"/>
  <c r="S79" i="91"/>
  <c r="R79" i="91"/>
  <c r="Q79" i="91"/>
  <c r="P79" i="91"/>
  <c r="O79" i="91"/>
  <c r="N79" i="91"/>
  <c r="M79" i="91"/>
  <c r="L79" i="91"/>
  <c r="K79" i="91"/>
  <c r="J79" i="91"/>
  <c r="I79" i="91"/>
  <c r="H79" i="91"/>
  <c r="G79" i="91"/>
  <c r="F79" i="91"/>
  <c r="E79" i="91"/>
  <c r="D79" i="91"/>
  <c r="C79" i="91"/>
  <c r="AI76" i="91"/>
  <c r="AH76" i="91"/>
  <c r="AG76" i="91"/>
  <c r="AF76" i="91"/>
  <c r="AE76" i="91"/>
  <c r="AD76" i="91"/>
  <c r="AC76" i="91"/>
  <c r="AB76" i="91"/>
  <c r="AA76" i="91"/>
  <c r="Z76" i="91"/>
  <c r="Y76" i="91"/>
  <c r="X76" i="91"/>
  <c r="W76" i="91"/>
  <c r="V76" i="91"/>
  <c r="U76" i="91"/>
  <c r="T76" i="91"/>
  <c r="S76" i="91"/>
  <c r="R76" i="91"/>
  <c r="Q76" i="91"/>
  <c r="P76" i="91"/>
  <c r="O76" i="91"/>
  <c r="N76" i="91"/>
  <c r="M76" i="91"/>
  <c r="L76" i="91"/>
  <c r="K76" i="91"/>
  <c r="J76" i="91"/>
  <c r="I76" i="91"/>
  <c r="H76" i="91"/>
  <c r="G76" i="91"/>
  <c r="F76" i="91"/>
  <c r="E76" i="91"/>
  <c r="D76" i="91"/>
  <c r="C76" i="91"/>
  <c r="AI75" i="91"/>
  <c r="AH75" i="91"/>
  <c r="AG75" i="91"/>
  <c r="AF75" i="91"/>
  <c r="AE75" i="91"/>
  <c r="AD75" i="91"/>
  <c r="AC75" i="91"/>
  <c r="AB75" i="91"/>
  <c r="AA75" i="91"/>
  <c r="Z75" i="91"/>
  <c r="Y75" i="91"/>
  <c r="X75" i="91"/>
  <c r="W75" i="91"/>
  <c r="V75" i="91"/>
  <c r="U75" i="91"/>
  <c r="T75" i="91"/>
  <c r="S75" i="91"/>
  <c r="R75" i="91"/>
  <c r="Q75" i="91"/>
  <c r="P75" i="91"/>
  <c r="O75" i="91"/>
  <c r="N75" i="91"/>
  <c r="M75" i="91"/>
  <c r="L75" i="91"/>
  <c r="K75" i="91"/>
  <c r="J75" i="91"/>
  <c r="I75" i="91"/>
  <c r="H75" i="91"/>
  <c r="G75" i="91"/>
  <c r="F75" i="91"/>
  <c r="E75" i="91"/>
  <c r="D75" i="91"/>
  <c r="C75" i="91"/>
  <c r="AI74" i="91"/>
  <c r="AH74" i="91"/>
  <c r="AG74" i="91"/>
  <c r="AF74" i="91"/>
  <c r="AE74" i="91"/>
  <c r="AD74" i="91"/>
  <c r="AC74" i="91"/>
  <c r="AB74" i="91"/>
  <c r="AA74" i="91"/>
  <c r="Z74" i="91"/>
  <c r="Y74" i="91"/>
  <c r="X74" i="91"/>
  <c r="W74" i="91"/>
  <c r="V74" i="91"/>
  <c r="U74" i="91"/>
  <c r="T74" i="91"/>
  <c r="S74" i="91"/>
  <c r="R74" i="91"/>
  <c r="Q74" i="91"/>
  <c r="P74" i="91"/>
  <c r="O74" i="91"/>
  <c r="N74" i="91"/>
  <c r="M74" i="91"/>
  <c r="L74" i="91"/>
  <c r="K74" i="91"/>
  <c r="J74" i="91"/>
  <c r="I74" i="91"/>
  <c r="H74" i="91"/>
  <c r="G74" i="91"/>
  <c r="F74" i="91"/>
  <c r="E74" i="91"/>
  <c r="D74" i="91"/>
  <c r="C74" i="91"/>
  <c r="AI73" i="91"/>
  <c r="AH73" i="91"/>
  <c r="AG73" i="91"/>
  <c r="AF73" i="91"/>
  <c r="AE73" i="91"/>
  <c r="AD73" i="91"/>
  <c r="AC73" i="91"/>
  <c r="AB73" i="91"/>
  <c r="AA73" i="91"/>
  <c r="Z73" i="91"/>
  <c r="Y73" i="91"/>
  <c r="X73" i="91"/>
  <c r="W73" i="91"/>
  <c r="V73" i="91"/>
  <c r="U73" i="91"/>
  <c r="T73" i="91"/>
  <c r="S73" i="91"/>
  <c r="R73" i="91"/>
  <c r="Q73" i="91"/>
  <c r="P73" i="91"/>
  <c r="O73" i="91"/>
  <c r="N73" i="91"/>
  <c r="M73" i="91"/>
  <c r="L73" i="91"/>
  <c r="K73" i="91"/>
  <c r="J73" i="91"/>
  <c r="I73" i="91"/>
  <c r="H73" i="91"/>
  <c r="G73" i="91"/>
  <c r="F73" i="91"/>
  <c r="E73" i="91"/>
  <c r="D73" i="91"/>
  <c r="C73" i="91"/>
  <c r="AI71" i="91"/>
  <c r="AH71" i="91"/>
  <c r="AG71" i="91"/>
  <c r="AF71" i="91"/>
  <c r="AE71" i="91"/>
  <c r="AD71" i="91"/>
  <c r="AC71" i="91"/>
  <c r="AB71" i="91"/>
  <c r="AA71" i="91"/>
  <c r="Z71" i="91"/>
  <c r="Y71" i="91"/>
  <c r="X71" i="91"/>
  <c r="W71" i="91"/>
  <c r="V71" i="91"/>
  <c r="U71" i="91"/>
  <c r="T71" i="91"/>
  <c r="S71" i="91"/>
  <c r="R71" i="91"/>
  <c r="Q71" i="91"/>
  <c r="P71" i="91"/>
  <c r="O71" i="91"/>
  <c r="N71" i="91"/>
  <c r="M71" i="91"/>
  <c r="L71" i="91"/>
  <c r="K71" i="91"/>
  <c r="J71" i="91"/>
  <c r="I71" i="91"/>
  <c r="H71" i="91"/>
  <c r="G71" i="91"/>
  <c r="F71" i="91"/>
  <c r="E71" i="91"/>
  <c r="D71" i="91"/>
  <c r="C71" i="91"/>
  <c r="AI70" i="91"/>
  <c r="AH70" i="91"/>
  <c r="AG70" i="91"/>
  <c r="AF70" i="91"/>
  <c r="AE70" i="91"/>
  <c r="AD70" i="91"/>
  <c r="AC70" i="91"/>
  <c r="AB70" i="91"/>
  <c r="AA70" i="91"/>
  <c r="Z70" i="91"/>
  <c r="Y70" i="91"/>
  <c r="X70" i="91"/>
  <c r="W70" i="91"/>
  <c r="V70" i="91"/>
  <c r="U70" i="91"/>
  <c r="T70" i="91"/>
  <c r="S70" i="91"/>
  <c r="R70" i="91"/>
  <c r="Q70" i="91"/>
  <c r="P70" i="91"/>
  <c r="O70" i="91"/>
  <c r="N70" i="91"/>
  <c r="M70" i="91"/>
  <c r="L70" i="91"/>
  <c r="K70" i="91"/>
  <c r="J70" i="91"/>
  <c r="I70" i="91"/>
  <c r="H70" i="91"/>
  <c r="G70" i="91"/>
  <c r="F70" i="91"/>
  <c r="E70" i="91"/>
  <c r="D70" i="91"/>
  <c r="C70" i="91"/>
  <c r="AI69" i="91"/>
  <c r="AH69" i="91"/>
  <c r="AG69" i="91"/>
  <c r="AF69" i="91"/>
  <c r="AE69" i="91"/>
  <c r="AD69" i="91"/>
  <c r="AC69" i="91"/>
  <c r="AB69" i="91"/>
  <c r="AA69" i="91"/>
  <c r="Z69" i="91"/>
  <c r="Y69" i="91"/>
  <c r="X69" i="91"/>
  <c r="W69" i="91"/>
  <c r="V69" i="91"/>
  <c r="U69" i="91"/>
  <c r="T69" i="91"/>
  <c r="S69" i="91"/>
  <c r="R69" i="91"/>
  <c r="Q69" i="91"/>
  <c r="P69" i="91"/>
  <c r="O69" i="91"/>
  <c r="N69" i="91"/>
  <c r="M69" i="91"/>
  <c r="L69" i="91"/>
  <c r="K69" i="91"/>
  <c r="J69" i="91"/>
  <c r="I69" i="91"/>
  <c r="H69" i="91"/>
  <c r="G69" i="91"/>
  <c r="F69" i="91"/>
  <c r="E69" i="91"/>
  <c r="D69" i="91"/>
  <c r="C69" i="91"/>
  <c r="AI68" i="91"/>
  <c r="AH68" i="91"/>
  <c r="AG68" i="91"/>
  <c r="AF68" i="91"/>
  <c r="AE68" i="91"/>
  <c r="AD68" i="91"/>
  <c r="AC68" i="91"/>
  <c r="AB68" i="91"/>
  <c r="AA68" i="91"/>
  <c r="Z68" i="91"/>
  <c r="Y68" i="91"/>
  <c r="X68" i="91"/>
  <c r="W68" i="91"/>
  <c r="V68" i="91"/>
  <c r="U68" i="91"/>
  <c r="T68" i="91"/>
  <c r="S68" i="91"/>
  <c r="R68" i="91"/>
  <c r="Q68" i="91"/>
  <c r="P68" i="91"/>
  <c r="O68" i="91"/>
  <c r="N68" i="91"/>
  <c r="M68" i="91"/>
  <c r="L68" i="91"/>
  <c r="K68" i="91"/>
  <c r="J68" i="91"/>
  <c r="I68" i="91"/>
  <c r="H68" i="91"/>
  <c r="G68" i="91"/>
  <c r="F68" i="91"/>
  <c r="E68" i="91"/>
  <c r="D68" i="91"/>
  <c r="C68" i="91"/>
  <c r="AI65" i="91"/>
  <c r="AH65" i="91"/>
  <c r="AG65" i="91"/>
  <c r="AF65" i="91"/>
  <c r="AE65" i="91"/>
  <c r="AD65" i="91"/>
  <c r="AC65" i="91"/>
  <c r="AB65" i="91"/>
  <c r="AA65" i="91"/>
  <c r="Z65" i="91"/>
  <c r="Y65" i="91"/>
  <c r="X65" i="91"/>
  <c r="W65" i="91"/>
  <c r="V65" i="91"/>
  <c r="U65" i="91"/>
  <c r="T65" i="91"/>
  <c r="S65" i="91"/>
  <c r="R65" i="91"/>
  <c r="Q65" i="91"/>
  <c r="P65" i="91"/>
  <c r="O65" i="91"/>
  <c r="N65" i="91"/>
  <c r="M65" i="91"/>
  <c r="L65" i="91"/>
  <c r="K65" i="91"/>
  <c r="J65" i="91"/>
  <c r="I65" i="91"/>
  <c r="H65" i="91"/>
  <c r="G65" i="91"/>
  <c r="F65" i="91"/>
  <c r="E65" i="91"/>
  <c r="D65" i="91"/>
  <c r="C65" i="91"/>
  <c r="AI64" i="91"/>
  <c r="AH64" i="91"/>
  <c r="AG64" i="91"/>
  <c r="AF64" i="91"/>
  <c r="AE64" i="91"/>
  <c r="AD64" i="91"/>
  <c r="AC64" i="91"/>
  <c r="AB64" i="91"/>
  <c r="AA64" i="91"/>
  <c r="Z64" i="91"/>
  <c r="Y64" i="91"/>
  <c r="X64" i="91"/>
  <c r="W64" i="91"/>
  <c r="V64" i="91"/>
  <c r="U64" i="91"/>
  <c r="T64" i="91"/>
  <c r="S64" i="91"/>
  <c r="R64" i="91"/>
  <c r="Q64" i="91"/>
  <c r="P64" i="91"/>
  <c r="O64" i="91"/>
  <c r="N64" i="91"/>
  <c r="M64" i="91"/>
  <c r="L64" i="91"/>
  <c r="K64" i="91"/>
  <c r="J64" i="91"/>
  <c r="I64" i="91"/>
  <c r="H64" i="91"/>
  <c r="G64" i="91"/>
  <c r="F64" i="91"/>
  <c r="E64" i="91"/>
  <c r="D64" i="91"/>
  <c r="C64" i="91"/>
  <c r="AI63" i="91"/>
  <c r="AH63" i="91"/>
  <c r="AG63" i="91"/>
  <c r="AF63" i="91"/>
  <c r="AE63" i="91"/>
  <c r="AD63" i="91"/>
  <c r="AC63" i="91"/>
  <c r="AB63" i="91"/>
  <c r="AA63" i="91"/>
  <c r="Z63" i="91"/>
  <c r="Y63" i="91"/>
  <c r="X63" i="91"/>
  <c r="W63" i="91"/>
  <c r="V63" i="91"/>
  <c r="U63" i="91"/>
  <c r="T63" i="91"/>
  <c r="S63" i="91"/>
  <c r="R63" i="91"/>
  <c r="Q63" i="91"/>
  <c r="P63" i="91"/>
  <c r="O63" i="91"/>
  <c r="N63" i="91"/>
  <c r="M63" i="91"/>
  <c r="L63" i="91"/>
  <c r="K63" i="91"/>
  <c r="J63" i="91"/>
  <c r="I63" i="91"/>
  <c r="H63" i="91"/>
  <c r="G63" i="91"/>
  <c r="F63" i="91"/>
  <c r="E63" i="91"/>
  <c r="D63" i="91"/>
  <c r="C63" i="91"/>
  <c r="AI61" i="91"/>
  <c r="AH61" i="91"/>
  <c r="AG61" i="91"/>
  <c r="AF61" i="91"/>
  <c r="AE61" i="91"/>
  <c r="AD61" i="91"/>
  <c r="AC61" i="91"/>
  <c r="AB61" i="91"/>
  <c r="AA61" i="91"/>
  <c r="Z61" i="91"/>
  <c r="Y61" i="91"/>
  <c r="X61" i="91"/>
  <c r="W61" i="91"/>
  <c r="V61" i="91"/>
  <c r="U61" i="91"/>
  <c r="T61" i="91"/>
  <c r="S61" i="91"/>
  <c r="R61" i="91"/>
  <c r="Q61" i="91"/>
  <c r="P61" i="91"/>
  <c r="O61" i="91"/>
  <c r="N61" i="91"/>
  <c r="M61" i="91"/>
  <c r="L61" i="91"/>
  <c r="K61" i="91"/>
  <c r="J61" i="91"/>
  <c r="I61" i="91"/>
  <c r="H61" i="91"/>
  <c r="G61" i="91"/>
  <c r="F61" i="91"/>
  <c r="E61" i="91"/>
  <c r="D61" i="91"/>
  <c r="C61" i="91"/>
  <c r="AI60" i="91"/>
  <c r="AH60" i="91"/>
  <c r="AG60" i="91"/>
  <c r="AF60" i="91"/>
  <c r="AE60" i="91"/>
  <c r="AD60" i="91"/>
  <c r="AC60" i="91"/>
  <c r="AB60" i="91"/>
  <c r="AA60" i="91"/>
  <c r="Z60" i="91"/>
  <c r="Y60" i="91"/>
  <c r="X60" i="91"/>
  <c r="W60" i="91"/>
  <c r="V60" i="91"/>
  <c r="U60" i="91"/>
  <c r="T60" i="91"/>
  <c r="S60" i="91"/>
  <c r="R60" i="91"/>
  <c r="Q60" i="91"/>
  <c r="P60" i="91"/>
  <c r="O60" i="91"/>
  <c r="N60" i="91"/>
  <c r="M60" i="91"/>
  <c r="L60" i="91"/>
  <c r="K60" i="91"/>
  <c r="J60" i="91"/>
  <c r="I60" i="91"/>
  <c r="H60" i="91"/>
  <c r="G60" i="91"/>
  <c r="F60" i="91"/>
  <c r="E60" i="91"/>
  <c r="D60" i="91"/>
  <c r="C60" i="91"/>
  <c r="AI59" i="91"/>
  <c r="AH59" i="91"/>
  <c r="AG59" i="91"/>
  <c r="AF59" i="91"/>
  <c r="AE59" i="91"/>
  <c r="AD59" i="91"/>
  <c r="AC59" i="91"/>
  <c r="AB59" i="91"/>
  <c r="AA59" i="91"/>
  <c r="Z59" i="91"/>
  <c r="Y59" i="91"/>
  <c r="X59" i="91"/>
  <c r="W59" i="91"/>
  <c r="V59" i="91"/>
  <c r="U59" i="91"/>
  <c r="T59" i="91"/>
  <c r="S59" i="91"/>
  <c r="R59" i="91"/>
  <c r="Q59" i="91"/>
  <c r="P59" i="91"/>
  <c r="O59" i="91"/>
  <c r="N59" i="91"/>
  <c r="M59" i="91"/>
  <c r="L59" i="91"/>
  <c r="K59" i="91"/>
  <c r="J59" i="91"/>
  <c r="I59" i="91"/>
  <c r="H59" i="91"/>
  <c r="G59" i="91"/>
  <c r="F59" i="91"/>
  <c r="E59" i="91"/>
  <c r="D59" i="91"/>
  <c r="C59" i="91"/>
  <c r="D60" i="97"/>
  <c r="E60" i="97"/>
  <c r="F60" i="97"/>
  <c r="G60" i="97"/>
  <c r="H60" i="97"/>
  <c r="I60" i="97"/>
  <c r="J60" i="97"/>
  <c r="K60" i="97"/>
  <c r="L60" i="97"/>
  <c r="M60" i="97"/>
  <c r="N60" i="97"/>
  <c r="O60" i="97"/>
  <c r="P60" i="97"/>
  <c r="Q60" i="97"/>
  <c r="R60" i="97"/>
  <c r="S60" i="97"/>
  <c r="T60" i="97"/>
  <c r="U60" i="97"/>
  <c r="V60" i="97"/>
  <c r="W60" i="97"/>
  <c r="X60" i="97"/>
  <c r="Y60" i="97"/>
  <c r="Z60" i="97"/>
  <c r="AA60" i="97"/>
  <c r="AB60" i="97"/>
  <c r="AC60" i="97"/>
  <c r="AD60" i="97"/>
  <c r="AE60" i="97"/>
  <c r="AF60" i="97"/>
  <c r="AG60" i="97"/>
  <c r="AH60" i="97"/>
  <c r="AI60" i="97"/>
  <c r="D61" i="97"/>
  <c r="E61" i="97"/>
  <c r="F61" i="97"/>
  <c r="G61" i="97"/>
  <c r="H61" i="97"/>
  <c r="I61" i="97"/>
  <c r="J61" i="97"/>
  <c r="K61" i="97"/>
  <c r="L61" i="97"/>
  <c r="M61" i="97"/>
  <c r="N61" i="97"/>
  <c r="O61" i="97"/>
  <c r="P61" i="97"/>
  <c r="Q61" i="97"/>
  <c r="R61" i="97"/>
  <c r="S61" i="97"/>
  <c r="T61" i="97"/>
  <c r="U61" i="97"/>
  <c r="V61" i="97"/>
  <c r="W61" i="97"/>
  <c r="X61" i="97"/>
  <c r="Y61" i="97"/>
  <c r="Z61" i="97"/>
  <c r="AA61" i="97"/>
  <c r="AB61" i="97"/>
  <c r="AC61" i="97"/>
  <c r="AD61" i="97"/>
  <c r="AE61" i="97"/>
  <c r="AF61" i="97"/>
  <c r="AG61" i="97"/>
  <c r="AH61" i="97"/>
  <c r="AI61" i="97"/>
  <c r="D62" i="97"/>
  <c r="E62" i="97"/>
  <c r="F62" i="97"/>
  <c r="G62" i="97"/>
  <c r="H62" i="97"/>
  <c r="I62" i="97"/>
  <c r="J62" i="97"/>
  <c r="K62" i="97"/>
  <c r="L62" i="97"/>
  <c r="M62" i="97"/>
  <c r="N62" i="97"/>
  <c r="O62" i="97"/>
  <c r="P62" i="97"/>
  <c r="Q62" i="97"/>
  <c r="R62" i="97"/>
  <c r="S62" i="97"/>
  <c r="T62" i="97"/>
  <c r="U62" i="97"/>
  <c r="V62" i="97"/>
  <c r="W62" i="97"/>
  <c r="X62" i="97"/>
  <c r="Y62" i="97"/>
  <c r="Z62" i="97"/>
  <c r="AA62" i="97"/>
  <c r="AB62" i="97"/>
  <c r="AC62" i="97"/>
  <c r="AD62" i="97"/>
  <c r="AE62" i="97"/>
  <c r="AF62" i="97"/>
  <c r="AG62" i="97"/>
  <c r="AH62" i="97"/>
  <c r="AI62" i="97"/>
  <c r="D63" i="97"/>
  <c r="E63" i="97"/>
  <c r="F63" i="97"/>
  <c r="G63" i="97"/>
  <c r="H63" i="97"/>
  <c r="I63" i="97"/>
  <c r="J63" i="97"/>
  <c r="K63" i="97"/>
  <c r="L63" i="97"/>
  <c r="M63" i="97"/>
  <c r="N63" i="97"/>
  <c r="O63" i="97"/>
  <c r="P63" i="97"/>
  <c r="Q63" i="97"/>
  <c r="R63" i="97"/>
  <c r="S63" i="97"/>
  <c r="T63" i="97"/>
  <c r="U63" i="97"/>
  <c r="V63" i="97"/>
  <c r="V64" i="97"/>
  <c r="W63" i="97"/>
  <c r="X63" i="97"/>
  <c r="Y63" i="97"/>
  <c r="Z63" i="97"/>
  <c r="AA63" i="97"/>
  <c r="AB63" i="97"/>
  <c r="AC63" i="97"/>
  <c r="AD63" i="97"/>
  <c r="AE63" i="97"/>
  <c r="AF63" i="97"/>
  <c r="AG63" i="97"/>
  <c r="AH63" i="97"/>
  <c r="AI63" i="97"/>
  <c r="C61" i="97"/>
  <c r="C62" i="97"/>
  <c r="C63" i="97"/>
  <c r="C60" i="97"/>
  <c r="AJ51" i="97"/>
  <c r="AI55" i="97"/>
  <c r="AH55" i="97"/>
  <c r="AG55" i="97"/>
  <c r="AK54" i="97"/>
  <c r="AJ54" i="97"/>
  <c r="AJ63" i="97"/>
  <c r="AK53" i="97"/>
  <c r="AK62" i="97"/>
  <c r="AJ53" i="97"/>
  <c r="AJ62" i="97"/>
  <c r="AK52" i="97"/>
  <c r="AJ52" i="97"/>
  <c r="AJ61" i="97"/>
  <c r="AK51" i="97"/>
  <c r="AK43" i="97"/>
  <c r="AK61" i="97"/>
  <c r="AK44" i="97"/>
  <c r="AK45" i="97"/>
  <c r="AK63" i="97"/>
  <c r="AK42" i="97"/>
  <c r="AJ43" i="97"/>
  <c r="AJ44" i="97"/>
  <c r="AJ45" i="97"/>
  <c r="AJ42" i="97"/>
  <c r="D46" i="97"/>
  <c r="E46" i="97"/>
  <c r="F46" i="97"/>
  <c r="G46" i="97"/>
  <c r="H46" i="97"/>
  <c r="I46" i="97"/>
  <c r="J46" i="97"/>
  <c r="K46" i="97"/>
  <c r="L46" i="97"/>
  <c r="M46" i="97"/>
  <c r="N46" i="97"/>
  <c r="O46" i="97"/>
  <c r="P46" i="97"/>
  <c r="Q46" i="97"/>
  <c r="R46" i="97"/>
  <c r="S46" i="97"/>
  <c r="T46" i="97"/>
  <c r="U46" i="97"/>
  <c r="V46" i="97"/>
  <c r="W46" i="97"/>
  <c r="X46" i="97"/>
  <c r="Y46" i="97"/>
  <c r="Z46" i="97"/>
  <c r="AA46" i="97"/>
  <c r="AB46" i="97"/>
  <c r="AC46" i="97"/>
  <c r="AD46" i="97"/>
  <c r="AE46" i="97"/>
  <c r="AF46" i="97"/>
  <c r="AG46" i="97"/>
  <c r="AH46" i="97"/>
  <c r="AI46" i="97"/>
  <c r="C46" i="97"/>
  <c r="L55" i="97"/>
  <c r="AM36" i="97"/>
  <c r="AK25" i="97"/>
  <c r="AK26" i="97"/>
  <c r="AK27" i="97"/>
  <c r="AK24" i="97"/>
  <c r="D28" i="97"/>
  <c r="E28" i="97"/>
  <c r="F28" i="97"/>
  <c r="G28" i="97"/>
  <c r="H28" i="97"/>
  <c r="I28" i="97"/>
  <c r="J28" i="97"/>
  <c r="K28" i="97"/>
  <c r="L28" i="97"/>
  <c r="M28" i="97"/>
  <c r="N28" i="97"/>
  <c r="O28" i="97"/>
  <c r="P28" i="97"/>
  <c r="Q28" i="97"/>
  <c r="R28" i="97"/>
  <c r="S28" i="97"/>
  <c r="T28" i="97"/>
  <c r="U28" i="97"/>
  <c r="V28" i="97"/>
  <c r="W28" i="97"/>
  <c r="X28" i="97"/>
  <c r="Y28" i="97"/>
  <c r="Z28" i="97"/>
  <c r="AA28" i="97"/>
  <c r="AB28" i="97"/>
  <c r="AC28" i="97"/>
  <c r="AD28" i="97"/>
  <c r="AE28" i="97"/>
  <c r="AF28" i="97"/>
  <c r="C28" i="97"/>
  <c r="AJ24" i="97"/>
  <c r="AG25" i="97"/>
  <c r="AJ25" i="97"/>
  <c r="AL25" i="97"/>
  <c r="X75" i="97"/>
  <c r="W75" i="97"/>
  <c r="T75" i="97"/>
  <c r="S75" i="97"/>
  <c r="P75" i="97"/>
  <c r="O75" i="97"/>
  <c r="L75" i="97"/>
  <c r="K75" i="97"/>
  <c r="H75" i="97"/>
  <c r="G75" i="97"/>
  <c r="D75" i="97"/>
  <c r="C75" i="97"/>
  <c r="AB74" i="97"/>
  <c r="AA74" i="97"/>
  <c r="Z74" i="97"/>
  <c r="Y74" i="97"/>
  <c r="V74" i="97"/>
  <c r="U74" i="97"/>
  <c r="R74" i="97"/>
  <c r="Q74" i="97"/>
  <c r="N74" i="97"/>
  <c r="M74" i="97"/>
  <c r="J74" i="97"/>
  <c r="I74" i="97"/>
  <c r="F74" i="97"/>
  <c r="AE74" i="97"/>
  <c r="E74" i="97"/>
  <c r="AB73" i="97"/>
  <c r="AA73" i="97"/>
  <c r="Z73" i="97"/>
  <c r="Y73" i="97"/>
  <c r="V73" i="97"/>
  <c r="U73" i="97"/>
  <c r="R73" i="97"/>
  <c r="Q73" i="97"/>
  <c r="N73" i="97"/>
  <c r="M73" i="97"/>
  <c r="J73" i="97"/>
  <c r="I73" i="97"/>
  <c r="F73" i="97"/>
  <c r="E73" i="97"/>
  <c r="AB72" i="97"/>
  <c r="AA72" i="97"/>
  <c r="Z72" i="97"/>
  <c r="Y72" i="97"/>
  <c r="V72" i="97"/>
  <c r="U72" i="97"/>
  <c r="R72" i="97"/>
  <c r="Q72" i="97"/>
  <c r="N72" i="97"/>
  <c r="M72" i="97"/>
  <c r="J72" i="97"/>
  <c r="I72" i="97"/>
  <c r="F72" i="97"/>
  <c r="E72" i="97"/>
  <c r="AB71" i="97"/>
  <c r="AA71" i="97"/>
  <c r="Z71" i="97"/>
  <c r="Y71" i="97"/>
  <c r="V71" i="97"/>
  <c r="U71" i="97"/>
  <c r="R71" i="97"/>
  <c r="Q71" i="97"/>
  <c r="N71" i="97"/>
  <c r="M71" i="97"/>
  <c r="J71" i="97"/>
  <c r="I71" i="97"/>
  <c r="F71" i="97"/>
  <c r="E71" i="97"/>
  <c r="AI19" i="97"/>
  <c r="AI35" i="97"/>
  <c r="AH19" i="97"/>
  <c r="AG19" i="97"/>
  <c r="AF19" i="97"/>
  <c r="AF35" i="97"/>
  <c r="AE19" i="97"/>
  <c r="AE35" i="97"/>
  <c r="AD19" i="97"/>
  <c r="AD35" i="97"/>
  <c r="AC19" i="97"/>
  <c r="AC35" i="97"/>
  <c r="AB19" i="97"/>
  <c r="AB35" i="97"/>
  <c r="AA19" i="97"/>
  <c r="AA35" i="97"/>
  <c r="Z19" i="97"/>
  <c r="Z35" i="97"/>
  <c r="Y19" i="97"/>
  <c r="Y35" i="97"/>
  <c r="X19" i="97"/>
  <c r="X35" i="97"/>
  <c r="W19" i="97"/>
  <c r="W35" i="97"/>
  <c r="V19" i="97"/>
  <c r="V35" i="97"/>
  <c r="U19" i="97"/>
  <c r="U35" i="97"/>
  <c r="T19" i="97"/>
  <c r="T35" i="97"/>
  <c r="S19" i="97"/>
  <c r="S35" i="97"/>
  <c r="R19" i="97"/>
  <c r="R35" i="97"/>
  <c r="Q19" i="97"/>
  <c r="Q35" i="97"/>
  <c r="P19" i="97"/>
  <c r="P35" i="97"/>
  <c r="O19" i="97"/>
  <c r="O35" i="97"/>
  <c r="N19" i="97"/>
  <c r="N35" i="97"/>
  <c r="M19" i="97"/>
  <c r="M35" i="97"/>
  <c r="L19" i="97"/>
  <c r="L35" i="97"/>
  <c r="K19" i="97"/>
  <c r="K35" i="97"/>
  <c r="J19" i="97"/>
  <c r="J35" i="97"/>
  <c r="I19" i="97"/>
  <c r="I35" i="97"/>
  <c r="H19" i="97"/>
  <c r="H35" i="97"/>
  <c r="G19" i="97"/>
  <c r="G35" i="97"/>
  <c r="F19" i="97"/>
  <c r="F35" i="97"/>
  <c r="E19" i="97"/>
  <c r="E35" i="97"/>
  <c r="D19" i="97"/>
  <c r="D35" i="97"/>
  <c r="C19" i="97"/>
  <c r="C35" i="97"/>
  <c r="AI18" i="97"/>
  <c r="AH18" i="97"/>
  <c r="AH34" i="97"/>
  <c r="AG18" i="97"/>
  <c r="AF18" i="97"/>
  <c r="AF34" i="97"/>
  <c r="AE18" i="97"/>
  <c r="AE34" i="97"/>
  <c r="AD18" i="97"/>
  <c r="AD34" i="97"/>
  <c r="AC18" i="97"/>
  <c r="AC34" i="97"/>
  <c r="AB18" i="97"/>
  <c r="AB34" i="97"/>
  <c r="AA18" i="97"/>
  <c r="AA34" i="97"/>
  <c r="Z18" i="97"/>
  <c r="Z34" i="97"/>
  <c r="Y18" i="97"/>
  <c r="Y34" i="97"/>
  <c r="X18" i="97"/>
  <c r="X34" i="97"/>
  <c r="W18" i="97"/>
  <c r="W34" i="97"/>
  <c r="V18" i="97"/>
  <c r="V34" i="97"/>
  <c r="U18" i="97"/>
  <c r="U34" i="97"/>
  <c r="T18" i="97"/>
  <c r="T34" i="97"/>
  <c r="S18" i="97"/>
  <c r="S34" i="97"/>
  <c r="R18" i="97"/>
  <c r="R34" i="97"/>
  <c r="Q18" i="97"/>
  <c r="Q34" i="97"/>
  <c r="P18" i="97"/>
  <c r="P34" i="97"/>
  <c r="O18" i="97"/>
  <c r="O34" i="97"/>
  <c r="N18" i="97"/>
  <c r="N34" i="97"/>
  <c r="M18" i="97"/>
  <c r="M34" i="97"/>
  <c r="L18" i="97"/>
  <c r="L34" i="97"/>
  <c r="K18" i="97"/>
  <c r="K34" i="97"/>
  <c r="J18" i="97"/>
  <c r="J34" i="97"/>
  <c r="I18" i="97"/>
  <c r="I34" i="97"/>
  <c r="H18" i="97"/>
  <c r="H34" i="97"/>
  <c r="G18" i="97"/>
  <c r="G34" i="97"/>
  <c r="F18" i="97"/>
  <c r="F34" i="97"/>
  <c r="E18" i="97"/>
  <c r="E34" i="97"/>
  <c r="D18" i="97"/>
  <c r="D34" i="97"/>
  <c r="C18" i="97"/>
  <c r="C34" i="97"/>
  <c r="AI17" i="97"/>
  <c r="AI33" i="97"/>
  <c r="AH17" i="97"/>
  <c r="AG17" i="97"/>
  <c r="AG33" i="97"/>
  <c r="AF17" i="97"/>
  <c r="AF33" i="97"/>
  <c r="AE17" i="97"/>
  <c r="AE33" i="97"/>
  <c r="AD17" i="97"/>
  <c r="AD33" i="97"/>
  <c r="AC17" i="97"/>
  <c r="AC33" i="97"/>
  <c r="AB17" i="97"/>
  <c r="AB33" i="97"/>
  <c r="AA17" i="97"/>
  <c r="AA33" i="97"/>
  <c r="Z17" i="97"/>
  <c r="Z33" i="97"/>
  <c r="Y17" i="97"/>
  <c r="Y33" i="97"/>
  <c r="X17" i="97"/>
  <c r="X33" i="97"/>
  <c r="W17" i="97"/>
  <c r="W33" i="97"/>
  <c r="V17" i="97"/>
  <c r="V33" i="97"/>
  <c r="U17" i="97"/>
  <c r="U33" i="97"/>
  <c r="T17" i="97"/>
  <c r="T33" i="97"/>
  <c r="S17" i="97"/>
  <c r="S33" i="97"/>
  <c r="R17" i="97"/>
  <c r="R33" i="97"/>
  <c r="Q17" i="97"/>
  <c r="Q33" i="97"/>
  <c r="P17" i="97"/>
  <c r="P33" i="97"/>
  <c r="O17" i="97"/>
  <c r="O33" i="97"/>
  <c r="N17" i="97"/>
  <c r="N33" i="97"/>
  <c r="M17" i="97"/>
  <c r="M33" i="97"/>
  <c r="L17" i="97"/>
  <c r="L33" i="97"/>
  <c r="K17" i="97"/>
  <c r="K33" i="97"/>
  <c r="J17" i="97"/>
  <c r="J33" i="97"/>
  <c r="I17" i="97"/>
  <c r="I33" i="97"/>
  <c r="H17" i="97"/>
  <c r="H33" i="97"/>
  <c r="G17" i="97"/>
  <c r="G33" i="97"/>
  <c r="F17" i="97"/>
  <c r="F33" i="97"/>
  <c r="E17" i="97"/>
  <c r="E33" i="97"/>
  <c r="D17" i="97"/>
  <c r="D33" i="97"/>
  <c r="C17" i="97"/>
  <c r="C33" i="97"/>
  <c r="AI16" i="97"/>
  <c r="AI26" i="97"/>
  <c r="AH16" i="97"/>
  <c r="AH32" i="97"/>
  <c r="AG16" i="97"/>
  <c r="AF16" i="97"/>
  <c r="AF32" i="97"/>
  <c r="AE16" i="97"/>
  <c r="AE32" i="97"/>
  <c r="AD16" i="97"/>
  <c r="AD32" i="97"/>
  <c r="AC16" i="97"/>
  <c r="AC32" i="97"/>
  <c r="AB16" i="97"/>
  <c r="AB32" i="97"/>
  <c r="AA16" i="97"/>
  <c r="AA32" i="97"/>
  <c r="Z16" i="97"/>
  <c r="Z32" i="97"/>
  <c r="Y16" i="97"/>
  <c r="Y32" i="97"/>
  <c r="X16" i="97"/>
  <c r="X32" i="97"/>
  <c r="W16" i="97"/>
  <c r="W32" i="97"/>
  <c r="V16" i="97"/>
  <c r="V32" i="97"/>
  <c r="U16" i="97"/>
  <c r="U32" i="97"/>
  <c r="T16" i="97"/>
  <c r="T32" i="97"/>
  <c r="S16" i="97"/>
  <c r="S32" i="97"/>
  <c r="R16" i="97"/>
  <c r="R32" i="97"/>
  <c r="Q16" i="97"/>
  <c r="Q32" i="97"/>
  <c r="P16" i="97"/>
  <c r="P32" i="97"/>
  <c r="O16" i="97"/>
  <c r="O32" i="97"/>
  <c r="N16" i="97"/>
  <c r="N32" i="97"/>
  <c r="M16" i="97"/>
  <c r="M32" i="97"/>
  <c r="L16" i="97"/>
  <c r="L32" i="97"/>
  <c r="K16" i="97"/>
  <c r="K32" i="97"/>
  <c r="K36" i="97"/>
  <c r="J16" i="97"/>
  <c r="J32" i="97"/>
  <c r="I16" i="97"/>
  <c r="I32" i="97"/>
  <c r="H16" i="97"/>
  <c r="H32" i="97"/>
  <c r="H36" i="97"/>
  <c r="G16" i="97"/>
  <c r="G32" i="97"/>
  <c r="F16" i="97"/>
  <c r="F32" i="97"/>
  <c r="E16" i="97"/>
  <c r="E32" i="97"/>
  <c r="D16" i="97"/>
  <c r="D32" i="97"/>
  <c r="C16" i="97"/>
  <c r="C32" i="97"/>
  <c r="AI10" i="97"/>
  <c r="AH10" i="97"/>
  <c r="AG10" i="97"/>
  <c r="AG20" i="97"/>
  <c r="AF10" i="97"/>
  <c r="AE10" i="97"/>
  <c r="AE20" i="97"/>
  <c r="AD10" i="97"/>
  <c r="AD20" i="97"/>
  <c r="AC10" i="97"/>
  <c r="AC20" i="97"/>
  <c r="AB10" i="97"/>
  <c r="AA10" i="97"/>
  <c r="AA20" i="97"/>
  <c r="Z10" i="97"/>
  <c r="Y10" i="97"/>
  <c r="Y20" i="97"/>
  <c r="X10" i="97"/>
  <c r="X20" i="97"/>
  <c r="W10" i="97"/>
  <c r="V10" i="97"/>
  <c r="V20" i="97"/>
  <c r="U10" i="97"/>
  <c r="U20" i="97"/>
  <c r="T10" i="97"/>
  <c r="S10" i="97"/>
  <c r="S20" i="97"/>
  <c r="R10" i="97"/>
  <c r="R20" i="97"/>
  <c r="Q10" i="97"/>
  <c r="P10" i="97"/>
  <c r="O10" i="97"/>
  <c r="O20" i="97"/>
  <c r="N10" i="97"/>
  <c r="M10" i="97"/>
  <c r="M20" i="97"/>
  <c r="L10" i="97"/>
  <c r="L20" i="97"/>
  <c r="K10" i="97"/>
  <c r="J10" i="97"/>
  <c r="J20" i="97"/>
  <c r="I10" i="97"/>
  <c r="I20" i="97"/>
  <c r="H10" i="97"/>
  <c r="G10" i="97"/>
  <c r="F10" i="97"/>
  <c r="F20" i="97"/>
  <c r="E10" i="97"/>
  <c r="E20" i="97"/>
  <c r="D10" i="97"/>
  <c r="C10" i="97"/>
  <c r="C20" i="97"/>
  <c r="AK9" i="97"/>
  <c r="AK19" i="97"/>
  <c r="AK35" i="97"/>
  <c r="AJ9" i="97"/>
  <c r="AK8" i="97"/>
  <c r="AK18" i="97"/>
  <c r="AK34" i="97"/>
  <c r="AJ8" i="97"/>
  <c r="AK7" i="97"/>
  <c r="AK17" i="97"/>
  <c r="AK33" i="97"/>
  <c r="AJ7" i="97"/>
  <c r="AK6" i="97"/>
  <c r="AK16" i="97"/>
  <c r="AK32" i="97"/>
  <c r="AJ6" i="97"/>
  <c r="J4" i="57"/>
  <c r="G64" i="97"/>
  <c r="S64" i="97"/>
  <c r="M64" i="97"/>
  <c r="AE64" i="97"/>
  <c r="AD64" i="97"/>
  <c r="X64" i="97"/>
  <c r="R64" i="97"/>
  <c r="L64" i="97"/>
  <c r="F64" i="97"/>
  <c r="Y64" i="97"/>
  <c r="AF64" i="97"/>
  <c r="Z64" i="97"/>
  <c r="T64" i="97"/>
  <c r="N64" i="97"/>
  <c r="H64" i="97"/>
  <c r="AH64" i="97"/>
  <c r="AB64" i="97"/>
  <c r="P64" i="97"/>
  <c r="J64" i="97"/>
  <c r="D64" i="97"/>
  <c r="AG64" i="97"/>
  <c r="AA64" i="97"/>
  <c r="U64" i="97"/>
  <c r="O64" i="97"/>
  <c r="I64" i="97"/>
  <c r="C64" i="97"/>
  <c r="AI64" i="97"/>
  <c r="AC64" i="97"/>
  <c r="W64" i="97"/>
  <c r="Q64" i="97"/>
  <c r="K64" i="97"/>
  <c r="E64" i="97"/>
  <c r="AL44" i="97"/>
  <c r="AL52" i="97"/>
  <c r="AL61" i="97"/>
  <c r="AL45" i="97"/>
  <c r="AL43" i="97"/>
  <c r="AL53" i="97"/>
  <c r="AL62" i="97"/>
  <c r="AK46" i="97"/>
  <c r="AL46" i="97"/>
  <c r="AL54" i="97"/>
  <c r="AL63" i="97"/>
  <c r="AJ55" i="97"/>
  <c r="AJ46" i="97"/>
  <c r="E55" i="97"/>
  <c r="K55" i="97"/>
  <c r="Q55" i="97"/>
  <c r="W55" i="97"/>
  <c r="AC55" i="97"/>
  <c r="AD55" i="97"/>
  <c r="H55" i="97"/>
  <c r="N55" i="97"/>
  <c r="Z55" i="97"/>
  <c r="G55" i="97"/>
  <c r="S55" i="97"/>
  <c r="AE55" i="97"/>
  <c r="C55" i="97"/>
  <c r="O55" i="97"/>
  <c r="U55" i="97"/>
  <c r="D55" i="97"/>
  <c r="J55" i="97"/>
  <c r="P55" i="97"/>
  <c r="V55" i="97"/>
  <c r="AB55" i="97"/>
  <c r="F55" i="97"/>
  <c r="R55" i="97"/>
  <c r="X55" i="97"/>
  <c r="T55" i="97"/>
  <c r="AF55" i="97"/>
  <c r="M55" i="97"/>
  <c r="Y55" i="97"/>
  <c r="I55" i="97"/>
  <c r="AA55" i="97"/>
  <c r="AL24" i="97"/>
  <c r="AI32" i="97"/>
  <c r="AJ19" i="97"/>
  <c r="AL9" i="97"/>
  <c r="AL19" i="97"/>
  <c r="AJ17" i="97"/>
  <c r="AL7" i="97"/>
  <c r="AM43" i="97"/>
  <c r="AN43" i="97"/>
  <c r="AL8" i="97"/>
  <c r="AL18" i="97"/>
  <c r="Q20" i="97"/>
  <c r="AJ18" i="97"/>
  <c r="H20" i="97"/>
  <c r="N20" i="97"/>
  <c r="T20" i="97"/>
  <c r="Z20" i="97"/>
  <c r="AF20" i="97"/>
  <c r="P20" i="97"/>
  <c r="AB20" i="97"/>
  <c r="AJ16" i="97"/>
  <c r="AJ32" i="97"/>
  <c r="AH20" i="97"/>
  <c r="K20" i="97"/>
  <c r="W20" i="97"/>
  <c r="AI20" i="97"/>
  <c r="AC73" i="97"/>
  <c r="AG87" i="97"/>
  <c r="AC71" i="97"/>
  <c r="AM45" i="97"/>
  <c r="AN45" i="97"/>
  <c r="AM44" i="97"/>
  <c r="AN44" i="97"/>
  <c r="AL17" i="97"/>
  <c r="AJ49" i="91"/>
  <c r="AL49" i="91"/>
  <c r="AM154" i="91"/>
  <c r="AJ48" i="91"/>
  <c r="AJ100" i="91"/>
  <c r="AJ47" i="91"/>
  <c r="AJ99" i="91"/>
  <c r="AJ46" i="91"/>
  <c r="AK48" i="91"/>
  <c r="AK100" i="91"/>
  <c r="AK47" i="91"/>
  <c r="AK99" i="91"/>
  <c r="AK46" i="91"/>
  <c r="AK98" i="91"/>
  <c r="AK49" i="91"/>
  <c r="AK101" i="91"/>
  <c r="F32" i="55"/>
  <c r="I32" i="55"/>
  <c r="G32" i="55"/>
  <c r="Y206" i="91"/>
  <c r="N200" i="91"/>
  <c r="V190" i="91"/>
  <c r="V201" i="91"/>
  <c r="Z186" i="91"/>
  <c r="Z187" i="91"/>
  <c r="J186" i="91"/>
  <c r="Y181" i="91"/>
  <c r="Q175" i="91"/>
  <c r="Y171" i="91"/>
  <c r="Y176" i="91"/>
  <c r="K134" i="91"/>
  <c r="H115" i="91"/>
  <c r="L32" i="55"/>
  <c r="M32" i="55"/>
  <c r="L25" i="55"/>
  <c r="M25" i="55"/>
  <c r="F25" i="55"/>
  <c r="I25" i="55"/>
  <c r="G25" i="55"/>
  <c r="AD7" i="55"/>
  <c r="AM160" i="91"/>
  <c r="J28" i="57"/>
  <c r="J27" i="57"/>
  <c r="J26" i="57"/>
  <c r="AK7" i="91"/>
  <c r="AK59" i="91"/>
  <c r="AK8" i="91"/>
  <c r="AK9" i="91"/>
  <c r="AK11" i="91"/>
  <c r="AK63" i="91"/>
  <c r="AK12" i="91"/>
  <c r="AK64" i="91"/>
  <c r="AK13" i="91"/>
  <c r="AK65" i="91"/>
  <c r="AK16" i="91"/>
  <c r="AK68" i="91"/>
  <c r="AK17" i="91"/>
  <c r="AK69" i="91"/>
  <c r="AK18" i="91"/>
  <c r="AK70" i="91"/>
  <c r="AK19" i="91"/>
  <c r="AK71" i="91"/>
  <c r="AK21" i="91"/>
  <c r="AK73" i="91"/>
  <c r="AK22" i="91"/>
  <c r="AK23" i="91"/>
  <c r="AK75" i="91"/>
  <c r="AK24" i="91"/>
  <c r="AK76" i="91"/>
  <c r="AK27" i="91"/>
  <c r="AK28" i="91"/>
  <c r="AK80" i="91"/>
  <c r="AK30" i="91"/>
  <c r="AK82" i="91"/>
  <c r="AK31" i="91"/>
  <c r="AK83" i="91"/>
  <c r="AK32" i="91"/>
  <c r="AK84" i="91"/>
  <c r="AK33" i="91"/>
  <c r="AK85" i="91"/>
  <c r="AK35" i="91"/>
  <c r="AK36" i="91"/>
  <c r="AK88" i="91"/>
  <c r="AK37" i="91"/>
  <c r="AK38" i="91"/>
  <c r="AK41" i="91"/>
  <c r="AK93" i="91"/>
  <c r="AK42" i="91"/>
  <c r="AK43" i="91"/>
  <c r="AK95" i="91"/>
  <c r="AK44" i="91"/>
  <c r="AK96" i="91"/>
  <c r="AJ41" i="91"/>
  <c r="AJ93" i="91"/>
  <c r="AJ7" i="91"/>
  <c r="AJ59" i="91"/>
  <c r="AJ8" i="91"/>
  <c r="AJ60" i="91"/>
  <c r="AJ9" i="91"/>
  <c r="AJ61" i="91"/>
  <c r="AJ11" i="91"/>
  <c r="AJ12" i="91"/>
  <c r="AJ64" i="91"/>
  <c r="AJ13" i="91"/>
  <c r="AJ65" i="91"/>
  <c r="AJ16" i="91"/>
  <c r="AJ17" i="91"/>
  <c r="AJ69" i="91"/>
  <c r="AJ18" i="91"/>
  <c r="AJ70" i="91"/>
  <c r="AJ19" i="91"/>
  <c r="AJ71" i="91"/>
  <c r="AJ21" i="91"/>
  <c r="AJ73" i="91"/>
  <c r="AJ22" i="91"/>
  <c r="AJ74" i="91"/>
  <c r="AJ23" i="91"/>
  <c r="AJ24" i="91"/>
  <c r="AJ27" i="91"/>
  <c r="AJ79" i="91"/>
  <c r="AJ28" i="91"/>
  <c r="AJ80" i="91"/>
  <c r="AJ30" i="91"/>
  <c r="AJ82" i="91"/>
  <c r="AJ31" i="91"/>
  <c r="AJ83" i="91"/>
  <c r="AJ32" i="91"/>
  <c r="AJ84" i="91"/>
  <c r="AJ33" i="91"/>
  <c r="AJ35" i="91"/>
  <c r="AJ87" i="91"/>
  <c r="AJ36" i="91"/>
  <c r="AJ37" i="91"/>
  <c r="AJ89" i="91"/>
  <c r="AJ38" i="91"/>
  <c r="AJ90" i="91"/>
  <c r="AJ42" i="91"/>
  <c r="AJ94" i="91"/>
  <c r="AJ43" i="91"/>
  <c r="AL43" i="91"/>
  <c r="AJ44" i="91"/>
  <c r="AJ96" i="91"/>
  <c r="AB210" i="91"/>
  <c r="AA210" i="91"/>
  <c r="AB209" i="91"/>
  <c r="AA209" i="91"/>
  <c r="AB208" i="91"/>
  <c r="AA208" i="91"/>
  <c r="AB207" i="91"/>
  <c r="AA207" i="91"/>
  <c r="AB205" i="91"/>
  <c r="AA205" i="91"/>
  <c r="AB204" i="91"/>
  <c r="AA204" i="91"/>
  <c r="AB203" i="91"/>
  <c r="AA203" i="91"/>
  <c r="AB202" i="91"/>
  <c r="AA202" i="91"/>
  <c r="AB199" i="91"/>
  <c r="AA199" i="91"/>
  <c r="AB198" i="91"/>
  <c r="AA198" i="91"/>
  <c r="AB197" i="91"/>
  <c r="AA197" i="91"/>
  <c r="AB196" i="91"/>
  <c r="AA196" i="91"/>
  <c r="AB194" i="91"/>
  <c r="AA194" i="91"/>
  <c r="AB193" i="91"/>
  <c r="AA193" i="91"/>
  <c r="AB192" i="91"/>
  <c r="AA192" i="91"/>
  <c r="AB191" i="91"/>
  <c r="AA191" i="91"/>
  <c r="AB189" i="91"/>
  <c r="AA189" i="91"/>
  <c r="AB188" i="91"/>
  <c r="AA188" i="91"/>
  <c r="AA183" i="91"/>
  <c r="AB183" i="91"/>
  <c r="AA184" i="91"/>
  <c r="AB184" i="91"/>
  <c r="AA185" i="91"/>
  <c r="AB185" i="91"/>
  <c r="AB182" i="91"/>
  <c r="AA182" i="91"/>
  <c r="AA178" i="91"/>
  <c r="AB178" i="91"/>
  <c r="AA179" i="91"/>
  <c r="AB179" i="91"/>
  <c r="AA180" i="91"/>
  <c r="AB180" i="91"/>
  <c r="AB177" i="91"/>
  <c r="AA177" i="91"/>
  <c r="AB174" i="91"/>
  <c r="AA174" i="91"/>
  <c r="AB173" i="91"/>
  <c r="AA173" i="91"/>
  <c r="AB172" i="91"/>
  <c r="AB175" i="91"/>
  <c r="AA172" i="91"/>
  <c r="AB170" i="91"/>
  <c r="AB169" i="91"/>
  <c r="AB168" i="91"/>
  <c r="AA170" i="91"/>
  <c r="AA169" i="91"/>
  <c r="AA168" i="91"/>
  <c r="C171" i="91"/>
  <c r="D50" i="91"/>
  <c r="D102" i="91"/>
  <c r="E50" i="91"/>
  <c r="E102" i="91"/>
  <c r="F50" i="91"/>
  <c r="F102" i="91"/>
  <c r="G50" i="91"/>
  <c r="G102" i="91"/>
  <c r="H50" i="91"/>
  <c r="I50" i="91"/>
  <c r="I102" i="91"/>
  <c r="J50" i="91"/>
  <c r="K50" i="91"/>
  <c r="L50" i="91"/>
  <c r="L102" i="91"/>
  <c r="M50" i="91"/>
  <c r="M102" i="91"/>
  <c r="N50" i="91"/>
  <c r="N102" i="91"/>
  <c r="O50" i="91"/>
  <c r="P50" i="91"/>
  <c r="P102" i="91"/>
  <c r="Q50" i="91"/>
  <c r="Q102" i="91"/>
  <c r="R50" i="91"/>
  <c r="R102" i="91"/>
  <c r="S50" i="91"/>
  <c r="S102" i="91"/>
  <c r="T50" i="91"/>
  <c r="T102" i="91"/>
  <c r="U50" i="91"/>
  <c r="U102" i="91"/>
  <c r="V50" i="91"/>
  <c r="W50" i="91"/>
  <c r="W102" i="91"/>
  <c r="X50" i="91"/>
  <c r="X102" i="91"/>
  <c r="Y50" i="91"/>
  <c r="Y102" i="91"/>
  <c r="Z50" i="91"/>
  <c r="Z102" i="91"/>
  <c r="AA50" i="91"/>
  <c r="AB50" i="91"/>
  <c r="AB102" i="91"/>
  <c r="AC50" i="91"/>
  <c r="AC102" i="91"/>
  <c r="AD50" i="91"/>
  <c r="AE50" i="91"/>
  <c r="AE102" i="91"/>
  <c r="AF50" i="91"/>
  <c r="AF102" i="91"/>
  <c r="AG50" i="91"/>
  <c r="AH50" i="91"/>
  <c r="AH102" i="91"/>
  <c r="AI50" i="91"/>
  <c r="AI102" i="91"/>
  <c r="C50" i="91"/>
  <c r="C102" i="91"/>
  <c r="D45" i="91"/>
  <c r="E45" i="91"/>
  <c r="E97" i="91"/>
  <c r="F45" i="91"/>
  <c r="G45" i="91"/>
  <c r="H45" i="91"/>
  <c r="H97" i="91"/>
  <c r="I45" i="91"/>
  <c r="J45" i="91"/>
  <c r="J97" i="91"/>
  <c r="K45" i="91"/>
  <c r="K97" i="91"/>
  <c r="L45" i="91"/>
  <c r="L97" i="91"/>
  <c r="M45" i="91"/>
  <c r="M97" i="91"/>
  <c r="N45" i="91"/>
  <c r="O45" i="91"/>
  <c r="O97" i="91"/>
  <c r="P45" i="91"/>
  <c r="P97" i="91"/>
  <c r="Q45" i="91"/>
  <c r="R45" i="91"/>
  <c r="R97" i="91"/>
  <c r="S45" i="91"/>
  <c r="T45" i="91"/>
  <c r="T97" i="91"/>
  <c r="U45" i="91"/>
  <c r="U97" i="91"/>
  <c r="V45" i="91"/>
  <c r="W45" i="91"/>
  <c r="W97" i="91"/>
  <c r="X45" i="91"/>
  <c r="Y45" i="91"/>
  <c r="Y97" i="91"/>
  <c r="Z45" i="91"/>
  <c r="AA45" i="91"/>
  <c r="AA97" i="91"/>
  <c r="AB45" i="91"/>
  <c r="AC45" i="91"/>
  <c r="AC97" i="91"/>
  <c r="AD45" i="91"/>
  <c r="AD97" i="91"/>
  <c r="AE45" i="91"/>
  <c r="AE97" i="91"/>
  <c r="AF45" i="91"/>
  <c r="AG45" i="91"/>
  <c r="AG97" i="91"/>
  <c r="AH45" i="91"/>
  <c r="AI45" i="91"/>
  <c r="C45" i="91"/>
  <c r="D39" i="91"/>
  <c r="D91" i="91"/>
  <c r="E39" i="91"/>
  <c r="E91" i="91"/>
  <c r="F39" i="91"/>
  <c r="G39" i="91"/>
  <c r="G91" i="91"/>
  <c r="H39" i="91"/>
  <c r="H91" i="91"/>
  <c r="I39" i="91"/>
  <c r="J39" i="91"/>
  <c r="J91" i="91"/>
  <c r="K39" i="91"/>
  <c r="K91" i="91"/>
  <c r="L39" i="91"/>
  <c r="L91" i="91"/>
  <c r="M39" i="91"/>
  <c r="M91" i="91"/>
  <c r="N39" i="91"/>
  <c r="N91" i="91"/>
  <c r="O39" i="91"/>
  <c r="O91" i="91"/>
  <c r="P39" i="91"/>
  <c r="P91" i="91"/>
  <c r="Q39" i="91"/>
  <c r="Q91" i="91"/>
  <c r="R39" i="91"/>
  <c r="R91" i="91"/>
  <c r="S39" i="91"/>
  <c r="S91" i="91"/>
  <c r="T39" i="91"/>
  <c r="T91" i="91"/>
  <c r="U39" i="91"/>
  <c r="U91" i="91"/>
  <c r="V39" i="91"/>
  <c r="W39" i="91"/>
  <c r="W91" i="91"/>
  <c r="X39" i="91"/>
  <c r="X91" i="91"/>
  <c r="Y39" i="91"/>
  <c r="Z39" i="91"/>
  <c r="Z91" i="91"/>
  <c r="AA39" i="91"/>
  <c r="AA91" i="91"/>
  <c r="AB39" i="91"/>
  <c r="AB91" i="91"/>
  <c r="AC39" i="91"/>
  <c r="AC91" i="91"/>
  <c r="AD39" i="91"/>
  <c r="AD91" i="91"/>
  <c r="AE39" i="91"/>
  <c r="AE91" i="91"/>
  <c r="AF39" i="91"/>
  <c r="AF91" i="91"/>
  <c r="AG39" i="91"/>
  <c r="AG91" i="91"/>
  <c r="AH39" i="91"/>
  <c r="AH91" i="91"/>
  <c r="AI39" i="91"/>
  <c r="AI91" i="91"/>
  <c r="C39" i="91"/>
  <c r="C91" i="91"/>
  <c r="D34" i="91"/>
  <c r="D86" i="91"/>
  <c r="E34" i="91"/>
  <c r="E86" i="91"/>
  <c r="F34" i="91"/>
  <c r="F86" i="91"/>
  <c r="G34" i="91"/>
  <c r="G86" i="91"/>
  <c r="H34" i="91"/>
  <c r="I34" i="91"/>
  <c r="I86" i="91"/>
  <c r="J34" i="91"/>
  <c r="J86" i="91"/>
  <c r="K34" i="91"/>
  <c r="K86" i="91"/>
  <c r="L34" i="91"/>
  <c r="M34" i="91"/>
  <c r="M86" i="91"/>
  <c r="N34" i="91"/>
  <c r="N86" i="91"/>
  <c r="O34" i="91"/>
  <c r="P34" i="91"/>
  <c r="P86" i="91"/>
  <c r="Q34" i="91"/>
  <c r="R34" i="91"/>
  <c r="S34" i="91"/>
  <c r="S86" i="91"/>
  <c r="T34" i="91"/>
  <c r="U34" i="91"/>
  <c r="U86" i="91"/>
  <c r="V34" i="91"/>
  <c r="V86" i="91"/>
  <c r="W34" i="91"/>
  <c r="W86" i="91"/>
  <c r="X34" i="91"/>
  <c r="X86" i="91"/>
  <c r="Y34" i="91"/>
  <c r="Y86" i="91"/>
  <c r="Z34" i="91"/>
  <c r="Z86" i="91"/>
  <c r="AA34" i="91"/>
  <c r="AA86" i="91"/>
  <c r="AB34" i="91"/>
  <c r="AB86" i="91"/>
  <c r="AC34" i="91"/>
  <c r="AC86" i="91"/>
  <c r="AD34" i="91"/>
  <c r="AD86" i="91"/>
  <c r="AE34" i="91"/>
  <c r="AE86" i="91"/>
  <c r="AF34" i="91"/>
  <c r="AF86" i="91"/>
  <c r="AG34" i="91"/>
  <c r="AH34" i="91"/>
  <c r="AH86" i="91"/>
  <c r="AI34" i="91"/>
  <c r="AI86" i="91"/>
  <c r="C34" i="91"/>
  <c r="C29" i="91"/>
  <c r="C81" i="91"/>
  <c r="D29" i="91"/>
  <c r="D81" i="91"/>
  <c r="E29" i="91"/>
  <c r="F29" i="91"/>
  <c r="F81" i="91"/>
  <c r="G29" i="91"/>
  <c r="G81" i="91"/>
  <c r="H29" i="91"/>
  <c r="H81" i="91"/>
  <c r="I29" i="91"/>
  <c r="I81" i="91"/>
  <c r="J29" i="91"/>
  <c r="J81" i="91"/>
  <c r="K29" i="91"/>
  <c r="L29" i="91"/>
  <c r="L81" i="91"/>
  <c r="M29" i="91"/>
  <c r="M81" i="91"/>
  <c r="N29" i="91"/>
  <c r="O29" i="91"/>
  <c r="O81" i="91"/>
  <c r="P29" i="91"/>
  <c r="P81" i="91"/>
  <c r="Q29" i="91"/>
  <c r="Q81" i="91"/>
  <c r="R29" i="91"/>
  <c r="R81" i="91"/>
  <c r="S29" i="91"/>
  <c r="S81" i="91"/>
  <c r="T29" i="91"/>
  <c r="U29" i="91"/>
  <c r="U81" i="91"/>
  <c r="V29" i="91"/>
  <c r="V81" i="91"/>
  <c r="W29" i="91"/>
  <c r="X29" i="91"/>
  <c r="Y29" i="91"/>
  <c r="Y81" i="91"/>
  <c r="Z29" i="91"/>
  <c r="AA29" i="91"/>
  <c r="AA81" i="91"/>
  <c r="AB29" i="91"/>
  <c r="AC29" i="91"/>
  <c r="AC81" i="91"/>
  <c r="AD29" i="91"/>
  <c r="AD81" i="91"/>
  <c r="AE29" i="91"/>
  <c r="AE81" i="91"/>
  <c r="AF29" i="91"/>
  <c r="AG29" i="91"/>
  <c r="AG81" i="91"/>
  <c r="AH29" i="91"/>
  <c r="AH81" i="91"/>
  <c r="AI29" i="91"/>
  <c r="AI81" i="91"/>
  <c r="D25" i="91"/>
  <c r="D77" i="91"/>
  <c r="E25" i="91"/>
  <c r="E77" i="91"/>
  <c r="F25" i="91"/>
  <c r="F77" i="91"/>
  <c r="G25" i="91"/>
  <c r="H25" i="91"/>
  <c r="I25" i="91"/>
  <c r="I77" i="91"/>
  <c r="J25" i="91"/>
  <c r="J77" i="91"/>
  <c r="K25" i="91"/>
  <c r="K77" i="91"/>
  <c r="L25" i="91"/>
  <c r="L77" i="91"/>
  <c r="M25" i="91"/>
  <c r="M77" i="91"/>
  <c r="N25" i="91"/>
  <c r="N77" i="91"/>
  <c r="O25" i="91"/>
  <c r="O77" i="91"/>
  <c r="P25" i="91"/>
  <c r="Q25" i="91"/>
  <c r="Q77" i="91"/>
  <c r="R25" i="91"/>
  <c r="R77" i="91"/>
  <c r="S25" i="91"/>
  <c r="S77" i="91"/>
  <c r="T25" i="91"/>
  <c r="U25" i="91"/>
  <c r="U77" i="91"/>
  <c r="V25" i="91"/>
  <c r="V77" i="91"/>
  <c r="W25" i="91"/>
  <c r="W77" i="91"/>
  <c r="X25" i="91"/>
  <c r="Y25" i="91"/>
  <c r="Y77" i="91"/>
  <c r="Z25" i="91"/>
  <c r="Z77" i="91"/>
  <c r="AA25" i="91"/>
  <c r="AA77" i="91"/>
  <c r="AB25" i="91"/>
  <c r="AC25" i="91"/>
  <c r="AC77" i="91"/>
  <c r="AD25" i="91"/>
  <c r="AD77" i="91"/>
  <c r="AE25" i="91"/>
  <c r="AE77" i="91"/>
  <c r="AF25" i="91"/>
  <c r="AG25" i="91"/>
  <c r="AG77" i="91"/>
  <c r="AH25" i="91"/>
  <c r="AH77" i="91"/>
  <c r="AI25" i="91"/>
  <c r="AI77" i="91"/>
  <c r="C25" i="91"/>
  <c r="D20" i="91"/>
  <c r="D72" i="91"/>
  <c r="E20" i="91"/>
  <c r="E72" i="91"/>
  <c r="F20" i="91"/>
  <c r="F72" i="91"/>
  <c r="G20" i="91"/>
  <c r="H20" i="91"/>
  <c r="H72" i="91"/>
  <c r="I20" i="91"/>
  <c r="I72" i="91"/>
  <c r="J20" i="91"/>
  <c r="J72" i="91"/>
  <c r="K20" i="91"/>
  <c r="L20" i="91"/>
  <c r="M20" i="91"/>
  <c r="N20" i="91"/>
  <c r="N72" i="91"/>
  <c r="O20" i="91"/>
  <c r="O72" i="91"/>
  <c r="P20" i="91"/>
  <c r="P72" i="91"/>
  <c r="Q20" i="91"/>
  <c r="Q72" i="91"/>
  <c r="R20" i="91"/>
  <c r="R72" i="91"/>
  <c r="S20" i="91"/>
  <c r="S72" i="91"/>
  <c r="T20" i="91"/>
  <c r="T72" i="91"/>
  <c r="U20" i="91"/>
  <c r="U72" i="91"/>
  <c r="V20" i="91"/>
  <c r="V72" i="91"/>
  <c r="W20" i="91"/>
  <c r="W72" i="91"/>
  <c r="X20" i="91"/>
  <c r="X72" i="91"/>
  <c r="Y20" i="91"/>
  <c r="Y72" i="91"/>
  <c r="Z20" i="91"/>
  <c r="Z72" i="91"/>
  <c r="AA20" i="91"/>
  <c r="AA72" i="91"/>
  <c r="AB20" i="91"/>
  <c r="AB72" i="91"/>
  <c r="AC20" i="91"/>
  <c r="AC72" i="91"/>
  <c r="AD20" i="91"/>
  <c r="AD72" i="91"/>
  <c r="AE20" i="91"/>
  <c r="AE72" i="91"/>
  <c r="AF20" i="91"/>
  <c r="AF72" i="91"/>
  <c r="AG20" i="91"/>
  <c r="AG72" i="91"/>
  <c r="AH20" i="91"/>
  <c r="AH72" i="91"/>
  <c r="AI20" i="91"/>
  <c r="AI72" i="91"/>
  <c r="C20" i="91"/>
  <c r="C72" i="91"/>
  <c r="D14" i="91"/>
  <c r="D66" i="91"/>
  <c r="E14" i="91"/>
  <c r="E66" i="91"/>
  <c r="F14" i="91"/>
  <c r="F66" i="91"/>
  <c r="G14" i="91"/>
  <c r="G66" i="91"/>
  <c r="H14" i="91"/>
  <c r="H66" i="91"/>
  <c r="I14" i="91"/>
  <c r="I66" i="91"/>
  <c r="J14" i="91"/>
  <c r="J66" i="91"/>
  <c r="K14" i="91"/>
  <c r="K66" i="91"/>
  <c r="L14" i="91"/>
  <c r="L66" i="91"/>
  <c r="M14" i="91"/>
  <c r="M66" i="91"/>
  <c r="N14" i="91"/>
  <c r="N66" i="91"/>
  <c r="O14" i="91"/>
  <c r="O66" i="91"/>
  <c r="P14" i="91"/>
  <c r="P66" i="91"/>
  <c r="Q14" i="91"/>
  <c r="Q66" i="91"/>
  <c r="R14" i="91"/>
  <c r="R66" i="91"/>
  <c r="S14" i="91"/>
  <c r="S66" i="91"/>
  <c r="T14" i="91"/>
  <c r="T66" i="91"/>
  <c r="U14" i="91"/>
  <c r="U66" i="91"/>
  <c r="V14" i="91"/>
  <c r="V66" i="91"/>
  <c r="W14" i="91"/>
  <c r="W66" i="91"/>
  <c r="X14" i="91"/>
  <c r="X66" i="91"/>
  <c r="Y14" i="91"/>
  <c r="Y66" i="91"/>
  <c r="Z14" i="91"/>
  <c r="Z66" i="91"/>
  <c r="AA14" i="91"/>
  <c r="AA66" i="91"/>
  <c r="AB14" i="91"/>
  <c r="AB66" i="91"/>
  <c r="AC14" i="91"/>
  <c r="AC66" i="91"/>
  <c r="AD14" i="91"/>
  <c r="AD66" i="91"/>
  <c r="AE14" i="91"/>
  <c r="AE66" i="91"/>
  <c r="AF14" i="91"/>
  <c r="AF66" i="91"/>
  <c r="AG14" i="91"/>
  <c r="AG66" i="91"/>
  <c r="AH14" i="91"/>
  <c r="AH66" i="91"/>
  <c r="AI14" i="91"/>
  <c r="AI66" i="91"/>
  <c r="D10" i="91"/>
  <c r="D62" i="91"/>
  <c r="E10" i="91"/>
  <c r="E62" i="91"/>
  <c r="F10" i="91"/>
  <c r="F62" i="91"/>
  <c r="G10" i="91"/>
  <c r="G62" i="91"/>
  <c r="H10" i="91"/>
  <c r="H62" i="91"/>
  <c r="I10" i="91"/>
  <c r="I62" i="91"/>
  <c r="J10" i="91"/>
  <c r="J62" i="91"/>
  <c r="K10" i="91"/>
  <c r="K62" i="91"/>
  <c r="L10" i="91"/>
  <c r="L62" i="91"/>
  <c r="M10" i="91"/>
  <c r="M62" i="91"/>
  <c r="N10" i="91"/>
  <c r="N62" i="91"/>
  <c r="O10" i="91"/>
  <c r="O62" i="91"/>
  <c r="P10" i="91"/>
  <c r="P62" i="91"/>
  <c r="Q10" i="91"/>
  <c r="Q62" i="91"/>
  <c r="R10" i="91"/>
  <c r="R62" i="91"/>
  <c r="S10" i="91"/>
  <c r="S62" i="91"/>
  <c r="T10" i="91"/>
  <c r="T62" i="91"/>
  <c r="U10" i="91"/>
  <c r="U62" i="91"/>
  <c r="V10" i="91"/>
  <c r="V62" i="91"/>
  <c r="W10" i="91"/>
  <c r="W62" i="91"/>
  <c r="X10" i="91"/>
  <c r="X62" i="91"/>
  <c r="Y10" i="91"/>
  <c r="Z10" i="91"/>
  <c r="Z62" i="91"/>
  <c r="AA10" i="91"/>
  <c r="AA62" i="91"/>
  <c r="AB10" i="91"/>
  <c r="AB62" i="91"/>
  <c r="AC10" i="91"/>
  <c r="AD10" i="91"/>
  <c r="AD62" i="91"/>
  <c r="AE10" i="91"/>
  <c r="AE62" i="91"/>
  <c r="AF10" i="91"/>
  <c r="AF62" i="91"/>
  <c r="AG10" i="91"/>
  <c r="AH10" i="91"/>
  <c r="AH62" i="91"/>
  <c r="AI10" i="91"/>
  <c r="AI62" i="91"/>
  <c r="C10" i="91"/>
  <c r="C62" i="91"/>
  <c r="F7" i="56"/>
  <c r="F8" i="90"/>
  <c r="H7" i="56"/>
  <c r="H8" i="90"/>
  <c r="AD8" i="55"/>
  <c r="AN23" i="91"/>
  <c r="AA6" i="69"/>
  <c r="AB6" i="69"/>
  <c r="AC6" i="69"/>
  <c r="AD6" i="69"/>
  <c r="AE6" i="69"/>
  <c r="AF6" i="69"/>
  <c r="AA7" i="69"/>
  <c r="AC7" i="69"/>
  <c r="AB7" i="69"/>
  <c r="AD7" i="69"/>
  <c r="AE7" i="69"/>
  <c r="AF7" i="69"/>
  <c r="AA8" i="69"/>
  <c r="AB8" i="69"/>
  <c r="AC8" i="69"/>
  <c r="AD8" i="69"/>
  <c r="AF8" i="69"/>
  <c r="AE8" i="69"/>
  <c r="C9" i="69"/>
  <c r="C14" i="69"/>
  <c r="D9" i="69"/>
  <c r="D14" i="69"/>
  <c r="E9" i="69"/>
  <c r="F9" i="69"/>
  <c r="G9" i="69"/>
  <c r="G14" i="69"/>
  <c r="H9" i="69"/>
  <c r="H14" i="69"/>
  <c r="H51" i="69"/>
  <c r="I9" i="69"/>
  <c r="J9" i="69"/>
  <c r="K9" i="69"/>
  <c r="K14" i="69"/>
  <c r="L9" i="69"/>
  <c r="M9" i="69"/>
  <c r="N9" i="69"/>
  <c r="O9" i="69"/>
  <c r="O14" i="69"/>
  <c r="P9" i="69"/>
  <c r="P14" i="69"/>
  <c r="Q9" i="69"/>
  <c r="R9" i="69"/>
  <c r="S9" i="69"/>
  <c r="S14" i="69"/>
  <c r="T9" i="69"/>
  <c r="T14" i="69"/>
  <c r="U9" i="69"/>
  <c r="V9" i="69"/>
  <c r="W9" i="69"/>
  <c r="W14" i="69"/>
  <c r="X9" i="69"/>
  <c r="X14" i="69"/>
  <c r="Y9" i="69"/>
  <c r="Z9" i="69"/>
  <c r="AA9" i="69"/>
  <c r="AB9" i="69"/>
  <c r="AD9" i="69"/>
  <c r="AA10" i="69"/>
  <c r="AB10" i="69"/>
  <c r="AC10" i="69"/>
  <c r="AD10" i="69"/>
  <c r="AF10" i="69"/>
  <c r="AE10" i="69"/>
  <c r="AA11" i="69"/>
  <c r="AC11" i="69"/>
  <c r="AB11" i="69"/>
  <c r="AD11" i="69"/>
  <c r="AE11" i="69"/>
  <c r="AF11" i="69"/>
  <c r="AA12" i="69"/>
  <c r="AB12" i="69"/>
  <c r="AC12" i="69"/>
  <c r="AD12" i="69"/>
  <c r="AE12" i="69"/>
  <c r="AF12" i="69"/>
  <c r="C13" i="69"/>
  <c r="D13" i="69"/>
  <c r="E13" i="69"/>
  <c r="F13" i="69"/>
  <c r="G13" i="69"/>
  <c r="H13" i="69"/>
  <c r="I13" i="69"/>
  <c r="J13" i="69"/>
  <c r="J14" i="69"/>
  <c r="K13" i="69"/>
  <c r="L13" i="69"/>
  <c r="M13" i="69"/>
  <c r="N13" i="69"/>
  <c r="N14" i="69"/>
  <c r="O13" i="69"/>
  <c r="P13" i="69"/>
  <c r="Q13" i="69"/>
  <c r="R13" i="69"/>
  <c r="S13" i="69"/>
  <c r="T13" i="69"/>
  <c r="U13" i="69"/>
  <c r="V13" i="69"/>
  <c r="W13" i="69"/>
  <c r="X13" i="69"/>
  <c r="Y13" i="69"/>
  <c r="Z13" i="69"/>
  <c r="Z14" i="69"/>
  <c r="AA13" i="69"/>
  <c r="AB13" i="69"/>
  <c r="AD13" i="69"/>
  <c r="E14" i="69"/>
  <c r="F14" i="69"/>
  <c r="I14" i="69"/>
  <c r="L14" i="69"/>
  <c r="L51" i="69"/>
  <c r="M14" i="69"/>
  <c r="Q14" i="69"/>
  <c r="R14" i="69"/>
  <c r="U14" i="69"/>
  <c r="V14" i="69"/>
  <c r="Y14" i="69"/>
  <c r="AD14" i="69"/>
  <c r="AA15" i="69"/>
  <c r="AB15" i="69"/>
  <c r="AC15" i="69"/>
  <c r="AD15" i="69"/>
  <c r="AE15" i="69"/>
  <c r="AA16" i="69"/>
  <c r="AC16" i="69"/>
  <c r="AB16" i="69"/>
  <c r="AD16" i="69"/>
  <c r="AE16" i="69"/>
  <c r="AF16" i="69"/>
  <c r="AA17" i="69"/>
  <c r="AC17" i="69"/>
  <c r="AB17" i="69"/>
  <c r="AD17" i="69"/>
  <c r="AF17" i="69"/>
  <c r="AE17" i="69"/>
  <c r="AA18" i="69"/>
  <c r="AB18" i="69"/>
  <c r="AC18" i="69"/>
  <c r="AD18" i="69"/>
  <c r="AE18" i="69"/>
  <c r="AF18" i="69"/>
  <c r="C19" i="69"/>
  <c r="D19" i="69"/>
  <c r="E19" i="69"/>
  <c r="F19" i="69"/>
  <c r="G19" i="69"/>
  <c r="G25" i="69"/>
  <c r="H19" i="69"/>
  <c r="I19" i="69"/>
  <c r="I25" i="69"/>
  <c r="I51" i="69"/>
  <c r="J19" i="69"/>
  <c r="K19" i="69"/>
  <c r="L19" i="69"/>
  <c r="M19" i="69"/>
  <c r="M25" i="69"/>
  <c r="M51" i="69"/>
  <c r="N19" i="69"/>
  <c r="O19" i="69"/>
  <c r="P19" i="69"/>
  <c r="Q19" i="69"/>
  <c r="R19" i="69"/>
  <c r="S19" i="69"/>
  <c r="T19" i="69"/>
  <c r="U19" i="69"/>
  <c r="V19" i="69"/>
  <c r="W19" i="69"/>
  <c r="W25" i="69"/>
  <c r="X19" i="69"/>
  <c r="Y19" i="69"/>
  <c r="Y25" i="69"/>
  <c r="Y51" i="69"/>
  <c r="Z19" i="69"/>
  <c r="AA19" i="69"/>
  <c r="AB19" i="69"/>
  <c r="AC19" i="69"/>
  <c r="AE19" i="69"/>
  <c r="AA20" i="69"/>
  <c r="AB20" i="69"/>
  <c r="AC20" i="69"/>
  <c r="AD20" i="69"/>
  <c r="AE20" i="69"/>
  <c r="AF20" i="69"/>
  <c r="AA21" i="69"/>
  <c r="AC21" i="69"/>
  <c r="AB21" i="69"/>
  <c r="AD21" i="69"/>
  <c r="AE21" i="69"/>
  <c r="AA22" i="69"/>
  <c r="AC22" i="69"/>
  <c r="AB22" i="69"/>
  <c r="AD22" i="69"/>
  <c r="AE22" i="69"/>
  <c r="AF22" i="69"/>
  <c r="AA23" i="69"/>
  <c r="AB23" i="69"/>
  <c r="AC23" i="69"/>
  <c r="AD23" i="69"/>
  <c r="AF23" i="69"/>
  <c r="AE23" i="69"/>
  <c r="C24" i="69"/>
  <c r="D24" i="69"/>
  <c r="D25" i="69"/>
  <c r="E24" i="69"/>
  <c r="F24" i="69"/>
  <c r="G24" i="69"/>
  <c r="H24" i="69"/>
  <c r="H25" i="69"/>
  <c r="I24" i="69"/>
  <c r="J24" i="69"/>
  <c r="K24" i="69"/>
  <c r="L24" i="69"/>
  <c r="L25" i="69"/>
  <c r="M24" i="69"/>
  <c r="N24" i="69"/>
  <c r="O24" i="69"/>
  <c r="P24" i="69"/>
  <c r="P25" i="69"/>
  <c r="Q24" i="69"/>
  <c r="R24" i="69"/>
  <c r="S24" i="69"/>
  <c r="T24" i="69"/>
  <c r="T25" i="69"/>
  <c r="U24" i="69"/>
  <c r="V24" i="69"/>
  <c r="W24" i="69"/>
  <c r="X24" i="69"/>
  <c r="X25" i="69"/>
  <c r="Y24" i="69"/>
  <c r="Z24" i="69"/>
  <c r="AB24" i="69"/>
  <c r="C25" i="69"/>
  <c r="E25" i="69"/>
  <c r="F25" i="69"/>
  <c r="J25" i="69"/>
  <c r="K25" i="69"/>
  <c r="N25" i="69"/>
  <c r="O25" i="69"/>
  <c r="Q25" i="69"/>
  <c r="Q51" i="69"/>
  <c r="R25" i="69"/>
  <c r="S25" i="69"/>
  <c r="U25" i="69"/>
  <c r="V25" i="69"/>
  <c r="Z25" i="69"/>
  <c r="AE25" i="69"/>
  <c r="AA26" i="69"/>
  <c r="AC26" i="69"/>
  <c r="AB26" i="69"/>
  <c r="AD26" i="69"/>
  <c r="AE26" i="69"/>
  <c r="AF26" i="69"/>
  <c r="AA27" i="69"/>
  <c r="AB27" i="69"/>
  <c r="AC27" i="69"/>
  <c r="AD27" i="69"/>
  <c r="AF27" i="69"/>
  <c r="AE27" i="69"/>
  <c r="C28" i="69"/>
  <c r="D28" i="69"/>
  <c r="D39" i="69"/>
  <c r="E28" i="69"/>
  <c r="F28" i="69"/>
  <c r="G28" i="69"/>
  <c r="H28" i="69"/>
  <c r="H39" i="69"/>
  <c r="I28" i="69"/>
  <c r="J28" i="69"/>
  <c r="K28" i="69"/>
  <c r="L28" i="69"/>
  <c r="L39" i="69"/>
  <c r="M28" i="69"/>
  <c r="N28" i="69"/>
  <c r="O28" i="69"/>
  <c r="P28" i="69"/>
  <c r="P39" i="69"/>
  <c r="Q28" i="69"/>
  <c r="R28" i="69"/>
  <c r="S28" i="69"/>
  <c r="T28" i="69"/>
  <c r="T39" i="69"/>
  <c r="U28" i="69"/>
  <c r="V28" i="69"/>
  <c r="W28" i="69"/>
  <c r="X28" i="69"/>
  <c r="X39" i="69"/>
  <c r="Y28" i="69"/>
  <c r="Z28" i="69"/>
  <c r="AA28" i="69"/>
  <c r="AB28" i="69"/>
  <c r="AD28" i="69"/>
  <c r="AA29" i="69"/>
  <c r="AB29" i="69"/>
  <c r="AC29" i="69"/>
  <c r="AE29" i="69"/>
  <c r="AA30" i="69"/>
  <c r="AB30" i="69"/>
  <c r="AC30" i="69"/>
  <c r="AD30" i="69"/>
  <c r="AF30" i="69"/>
  <c r="AF33" i="69"/>
  <c r="AE30" i="69"/>
  <c r="AA31" i="69"/>
  <c r="AB31" i="69"/>
  <c r="AE31" i="69"/>
  <c r="AA32" i="69"/>
  <c r="AB32" i="69"/>
  <c r="AE32" i="69"/>
  <c r="C33" i="69"/>
  <c r="D33" i="69"/>
  <c r="E33" i="69"/>
  <c r="F33" i="69"/>
  <c r="G33" i="69"/>
  <c r="H33" i="69"/>
  <c r="I33" i="69"/>
  <c r="J33" i="69"/>
  <c r="K33" i="69"/>
  <c r="L33" i="69"/>
  <c r="M33" i="69"/>
  <c r="N33" i="69"/>
  <c r="O33" i="69"/>
  <c r="P33" i="69"/>
  <c r="Q33" i="69"/>
  <c r="R33" i="69"/>
  <c r="S33" i="69"/>
  <c r="T33" i="69"/>
  <c r="U33" i="69"/>
  <c r="V33" i="69"/>
  <c r="W33" i="69"/>
  <c r="X33" i="69"/>
  <c r="Y33" i="69"/>
  <c r="Z33" i="69"/>
  <c r="AA33" i="69"/>
  <c r="AC33" i="69"/>
  <c r="AB33" i="69"/>
  <c r="AA34" i="69"/>
  <c r="AC34" i="69"/>
  <c r="AB34" i="69"/>
  <c r="AD34" i="69"/>
  <c r="AE34" i="69"/>
  <c r="AF34" i="69"/>
  <c r="AA35" i="69"/>
  <c r="AB35" i="69"/>
  <c r="AC35" i="69"/>
  <c r="AD35" i="69"/>
  <c r="AF35" i="69"/>
  <c r="AE35" i="69"/>
  <c r="AA36" i="69"/>
  <c r="AB36" i="69"/>
  <c r="AC36" i="69"/>
  <c r="AD36" i="69"/>
  <c r="AE36" i="69"/>
  <c r="AF36" i="69"/>
  <c r="AA37" i="69"/>
  <c r="AC37" i="69"/>
  <c r="AB37" i="69"/>
  <c r="AD37" i="69"/>
  <c r="AE37" i="69"/>
  <c r="C38" i="69"/>
  <c r="D38" i="69"/>
  <c r="E38" i="69"/>
  <c r="F38" i="69"/>
  <c r="G38" i="69"/>
  <c r="G39" i="69"/>
  <c r="H38" i="69"/>
  <c r="I38" i="69"/>
  <c r="J38" i="69"/>
  <c r="K38" i="69"/>
  <c r="L38" i="69"/>
  <c r="M38" i="69"/>
  <c r="M39" i="69"/>
  <c r="N38" i="69"/>
  <c r="O38" i="69"/>
  <c r="O39" i="69"/>
  <c r="O51" i="69"/>
  <c r="P38" i="69"/>
  <c r="Q38" i="69"/>
  <c r="R38" i="69"/>
  <c r="S38" i="69"/>
  <c r="T38" i="69"/>
  <c r="U38" i="69"/>
  <c r="U39" i="69"/>
  <c r="U51" i="69"/>
  <c r="V38" i="69"/>
  <c r="W38" i="69"/>
  <c r="W39" i="69"/>
  <c r="X38" i="69"/>
  <c r="Y38" i="69"/>
  <c r="Z38" i="69"/>
  <c r="AA38" i="69"/>
  <c r="AC38" i="69"/>
  <c r="AB38" i="69"/>
  <c r="AE38" i="69"/>
  <c r="C39" i="69"/>
  <c r="C51" i="69"/>
  <c r="I39" i="69"/>
  <c r="K39" i="69"/>
  <c r="Q39" i="69"/>
  <c r="S39" i="69"/>
  <c r="Y39" i="69"/>
  <c r="AA40" i="69"/>
  <c r="AC40" i="69"/>
  <c r="AB40" i="69"/>
  <c r="AD40" i="69"/>
  <c r="AE40" i="69"/>
  <c r="AF40" i="69"/>
  <c r="AA41" i="69"/>
  <c r="AC41" i="69"/>
  <c r="AB41" i="69"/>
  <c r="AD41" i="69"/>
  <c r="AF41" i="69"/>
  <c r="AE41" i="69"/>
  <c r="AI41" i="69"/>
  <c r="AA42" i="69"/>
  <c r="AB42" i="69"/>
  <c r="AD42" i="69"/>
  <c r="AF42" i="69"/>
  <c r="AE42" i="69"/>
  <c r="AA43" i="69"/>
  <c r="AB43" i="69"/>
  <c r="AC43" i="69"/>
  <c r="AD43" i="69"/>
  <c r="AE43" i="69"/>
  <c r="AF43" i="69"/>
  <c r="C44" i="69"/>
  <c r="D44" i="69"/>
  <c r="D50" i="69"/>
  <c r="E44" i="69"/>
  <c r="F44" i="69"/>
  <c r="G44" i="69"/>
  <c r="H44" i="69"/>
  <c r="H50" i="69"/>
  <c r="I44" i="69"/>
  <c r="J44" i="69"/>
  <c r="J50" i="69"/>
  <c r="K44" i="69"/>
  <c r="L44" i="69"/>
  <c r="L50" i="69"/>
  <c r="M44" i="69"/>
  <c r="N44" i="69"/>
  <c r="N50" i="69"/>
  <c r="O44" i="69"/>
  <c r="P44" i="69"/>
  <c r="Q44" i="69"/>
  <c r="R44" i="69"/>
  <c r="S44" i="69"/>
  <c r="T44" i="69"/>
  <c r="U44" i="69"/>
  <c r="V44" i="69"/>
  <c r="V50" i="69"/>
  <c r="W44" i="69"/>
  <c r="X44" i="69"/>
  <c r="Y44" i="69"/>
  <c r="Z44" i="69"/>
  <c r="Z50" i="69"/>
  <c r="AA44" i="69"/>
  <c r="AC44" i="69"/>
  <c r="AB44" i="69"/>
  <c r="AD44" i="69"/>
  <c r="AA45" i="69"/>
  <c r="AB45" i="69"/>
  <c r="AC45" i="69"/>
  <c r="AD45" i="69"/>
  <c r="AF45" i="69"/>
  <c r="AE45" i="69"/>
  <c r="AA46" i="69"/>
  <c r="AB46" i="69"/>
  <c r="AD46" i="69"/>
  <c r="AF46" i="69"/>
  <c r="AE46" i="69"/>
  <c r="AA47" i="69"/>
  <c r="AB47" i="69"/>
  <c r="AC47" i="69"/>
  <c r="AD47" i="69"/>
  <c r="AE47" i="69"/>
  <c r="AF47" i="69"/>
  <c r="AA48" i="69"/>
  <c r="AB48" i="69"/>
  <c r="AD48" i="69"/>
  <c r="AF48" i="69"/>
  <c r="AE48" i="69"/>
  <c r="C49" i="69"/>
  <c r="G49" i="69"/>
  <c r="I49" i="69"/>
  <c r="AD49" i="69"/>
  <c r="K49" i="69"/>
  <c r="M49" i="69"/>
  <c r="O49" i="69"/>
  <c r="O50" i="69"/>
  <c r="P49" i="69"/>
  <c r="Q49" i="69"/>
  <c r="R49" i="69"/>
  <c r="S49" i="69"/>
  <c r="S50" i="69"/>
  <c r="T49" i="69"/>
  <c r="U49" i="69"/>
  <c r="V49" i="69"/>
  <c r="W49" i="69"/>
  <c r="X49" i="69"/>
  <c r="Y49" i="69"/>
  <c r="Z49" i="69"/>
  <c r="AA49" i="69"/>
  <c r="AC49" i="69"/>
  <c r="AB49" i="69"/>
  <c r="AE49" i="69"/>
  <c r="AF49" i="69"/>
  <c r="C50" i="69"/>
  <c r="AA50" i="69"/>
  <c r="E50" i="69"/>
  <c r="G50" i="69"/>
  <c r="I50" i="69"/>
  <c r="K50" i="69"/>
  <c r="M50" i="69"/>
  <c r="AD50" i="69"/>
  <c r="Q50" i="69"/>
  <c r="R50" i="69"/>
  <c r="U50" i="69"/>
  <c r="W50" i="69"/>
  <c r="Y50" i="69"/>
  <c r="K51" i="69"/>
  <c r="B9" i="90"/>
  <c r="B12" i="90"/>
  <c r="I12" i="56"/>
  <c r="J5" i="57"/>
  <c r="J6" i="57"/>
  <c r="J7" i="57"/>
  <c r="O7" i="57"/>
  <c r="T7" i="57"/>
  <c r="T8" i="57"/>
  <c r="N9" i="57"/>
  <c r="O9" i="57"/>
  <c r="P9" i="57"/>
  <c r="Q9" i="57"/>
  <c r="R9" i="57"/>
  <c r="S9" i="57"/>
  <c r="T9" i="57"/>
  <c r="J11" i="57"/>
  <c r="J12" i="57"/>
  <c r="J13" i="57"/>
  <c r="J14" i="57"/>
  <c r="J18" i="57"/>
  <c r="J19" i="57"/>
  <c r="J20" i="57"/>
  <c r="J21" i="57"/>
  <c r="N25" i="57"/>
  <c r="L27" i="57"/>
  <c r="U27" i="57"/>
  <c r="V27" i="57"/>
  <c r="W27" i="57"/>
  <c r="X27" i="57"/>
  <c r="Y27" i="57"/>
  <c r="O29" i="57"/>
  <c r="P29" i="57"/>
  <c r="C30" i="57"/>
  <c r="D30" i="57"/>
  <c r="E30" i="57"/>
  <c r="F30" i="57"/>
  <c r="G30" i="57"/>
  <c r="H30" i="57"/>
  <c r="H84" i="57"/>
  <c r="H112" i="57"/>
  <c r="H116" i="57"/>
  <c r="I30" i="57"/>
  <c r="I84" i="57"/>
  <c r="C31" i="57"/>
  <c r="D31" i="57"/>
  <c r="E31" i="57"/>
  <c r="G31" i="57"/>
  <c r="H31" i="57"/>
  <c r="H79" i="57"/>
  <c r="H106" i="57"/>
  <c r="H110" i="57"/>
  <c r="I31" i="57"/>
  <c r="I79" i="57"/>
  <c r="I106" i="57"/>
  <c r="I110" i="57"/>
  <c r="P33" i="57"/>
  <c r="J34" i="57"/>
  <c r="J35" i="57"/>
  <c r="J36" i="57"/>
  <c r="J37" i="57"/>
  <c r="J42" i="57"/>
  <c r="J43" i="57"/>
  <c r="Q43" i="57"/>
  <c r="J44" i="57"/>
  <c r="J45" i="57"/>
  <c r="J50" i="57"/>
  <c r="J51" i="57"/>
  <c r="Q51" i="57"/>
  <c r="J52" i="57"/>
  <c r="J53" i="57"/>
  <c r="J57" i="57"/>
  <c r="J58" i="57"/>
  <c r="J59" i="57"/>
  <c r="Q59" i="57"/>
  <c r="J60" i="57"/>
  <c r="J64" i="57"/>
  <c r="J65" i="57"/>
  <c r="Q65" i="57"/>
  <c r="J66" i="57"/>
  <c r="J67" i="57"/>
  <c r="J80" i="57"/>
  <c r="J81" i="57"/>
  <c r="J108" i="57"/>
  <c r="J82" i="57"/>
  <c r="J83" i="57"/>
  <c r="K83" i="57"/>
  <c r="Q83" i="57"/>
  <c r="Q100" i="57"/>
  <c r="R83" i="57"/>
  <c r="R100" i="57"/>
  <c r="S83" i="57"/>
  <c r="T83" i="57"/>
  <c r="K84" i="57"/>
  <c r="Q84" i="57"/>
  <c r="Q101" i="57"/>
  <c r="R84" i="57"/>
  <c r="S84" i="57"/>
  <c r="T84" i="57"/>
  <c r="U84" i="57"/>
  <c r="U101" i="57"/>
  <c r="V84" i="57"/>
  <c r="J85" i="57"/>
  <c r="W84" i="57"/>
  <c r="K85" i="57"/>
  <c r="Q85" i="57"/>
  <c r="R85" i="57"/>
  <c r="S85" i="57"/>
  <c r="T85" i="57"/>
  <c r="U85" i="57"/>
  <c r="V85" i="57"/>
  <c r="J86" i="57"/>
  <c r="K86" i="57"/>
  <c r="K102" i="57"/>
  <c r="Q86" i="57"/>
  <c r="R86" i="57"/>
  <c r="S86" i="57"/>
  <c r="T86" i="57"/>
  <c r="U86" i="57"/>
  <c r="V86" i="57"/>
  <c r="V102" i="57"/>
  <c r="W86" i="57"/>
  <c r="W102" i="57"/>
  <c r="J87" i="57"/>
  <c r="J115" i="57"/>
  <c r="S87" i="57"/>
  <c r="S103" i="57"/>
  <c r="J89" i="57"/>
  <c r="J91" i="57"/>
  <c r="J92" i="57"/>
  <c r="J93" i="57"/>
  <c r="J94" i="57"/>
  <c r="K94" i="57"/>
  <c r="Q94" i="57"/>
  <c r="Q98" i="57"/>
  <c r="R94" i="57"/>
  <c r="S94" i="57"/>
  <c r="S98" i="57"/>
  <c r="T94" i="57"/>
  <c r="U94" i="57"/>
  <c r="V94" i="57"/>
  <c r="W94" i="57"/>
  <c r="W98" i="57"/>
  <c r="J96" i="57"/>
  <c r="K96" i="57"/>
  <c r="Q96" i="57"/>
  <c r="R96" i="57"/>
  <c r="R98" i="57"/>
  <c r="S96" i="57"/>
  <c r="T96" i="57"/>
  <c r="U96" i="57"/>
  <c r="V96" i="57"/>
  <c r="V98" i="57"/>
  <c r="W96" i="57"/>
  <c r="J97" i="57"/>
  <c r="K97" i="57"/>
  <c r="Q97" i="57"/>
  <c r="Q102" i="57"/>
  <c r="R97" i="57"/>
  <c r="S97" i="57"/>
  <c r="T97" i="57"/>
  <c r="U97" i="57"/>
  <c r="U102" i="57"/>
  <c r="V97" i="57"/>
  <c r="W97" i="57"/>
  <c r="J98" i="57"/>
  <c r="K98" i="57"/>
  <c r="T98" i="57"/>
  <c r="U98" i="57"/>
  <c r="K100" i="57"/>
  <c r="T100" i="57"/>
  <c r="K101" i="57"/>
  <c r="R101" i="57"/>
  <c r="S101" i="57"/>
  <c r="V101" i="57"/>
  <c r="W101" i="57"/>
  <c r="R102" i="57"/>
  <c r="S102" i="57"/>
  <c r="T102" i="57"/>
  <c r="C106" i="57"/>
  <c r="D106" i="57"/>
  <c r="D110" i="57"/>
  <c r="E106" i="57"/>
  <c r="F106" i="57"/>
  <c r="G106" i="57"/>
  <c r="C107" i="57"/>
  <c r="D107" i="57"/>
  <c r="E107" i="57"/>
  <c r="F107" i="57"/>
  <c r="G107" i="57"/>
  <c r="H107" i="57"/>
  <c r="I107" i="57"/>
  <c r="J107" i="57"/>
  <c r="C108" i="57"/>
  <c r="D108" i="57"/>
  <c r="E108" i="57"/>
  <c r="F108" i="57"/>
  <c r="G108" i="57"/>
  <c r="H108" i="57"/>
  <c r="I108" i="57"/>
  <c r="K108" i="57"/>
  <c r="C109" i="57"/>
  <c r="D109" i="57"/>
  <c r="E109" i="57"/>
  <c r="F109" i="57"/>
  <c r="F110" i="57"/>
  <c r="G109" i="57"/>
  <c r="H109" i="57"/>
  <c r="I109" i="57"/>
  <c r="J109" i="57"/>
  <c r="C110" i="57"/>
  <c r="G110" i="57"/>
  <c r="C112" i="57"/>
  <c r="C116" i="57"/>
  <c r="D112" i="57"/>
  <c r="E112" i="57"/>
  <c r="F112" i="57"/>
  <c r="F116" i="57"/>
  <c r="G112" i="57"/>
  <c r="G116" i="57"/>
  <c r="C113" i="57"/>
  <c r="D113" i="57"/>
  <c r="E113" i="57"/>
  <c r="F113" i="57"/>
  <c r="G113" i="57"/>
  <c r="H113" i="57"/>
  <c r="I113" i="57"/>
  <c r="J113" i="57"/>
  <c r="C114" i="57"/>
  <c r="D114" i="57"/>
  <c r="E114" i="57"/>
  <c r="F114" i="57"/>
  <c r="G114" i="57"/>
  <c r="H114" i="57"/>
  <c r="I114" i="57"/>
  <c r="J114" i="57"/>
  <c r="K114" i="57"/>
  <c r="C115" i="57"/>
  <c r="D115" i="57"/>
  <c r="E115" i="57"/>
  <c r="F115" i="57"/>
  <c r="G115" i="57"/>
  <c r="H115" i="57"/>
  <c r="I115" i="57"/>
  <c r="K115" i="57"/>
  <c r="D116" i="57"/>
  <c r="H7" i="55"/>
  <c r="H8" i="55"/>
  <c r="H9" i="55"/>
  <c r="AD9" i="55"/>
  <c r="H10" i="55"/>
  <c r="AD10" i="55"/>
  <c r="H11" i="55"/>
  <c r="AD11" i="55"/>
  <c r="H12" i="55"/>
  <c r="AD12" i="55"/>
  <c r="H13" i="55"/>
  <c r="AD13" i="55"/>
  <c r="AH13" i="55"/>
  <c r="H14" i="55"/>
  <c r="AD14" i="55"/>
  <c r="H15" i="55"/>
  <c r="AD15" i="55"/>
  <c r="H16" i="55"/>
  <c r="AD16" i="55"/>
  <c r="H17" i="55"/>
  <c r="AD17" i="55"/>
  <c r="H18" i="55"/>
  <c r="AD18" i="55"/>
  <c r="AH18" i="55"/>
  <c r="H19" i="55"/>
  <c r="AD19" i="55"/>
  <c r="H20" i="55"/>
  <c r="AD20" i="55"/>
  <c r="AJ20" i="55"/>
  <c r="H21" i="55"/>
  <c r="AD21" i="55"/>
  <c r="F22" i="55"/>
  <c r="G22" i="55"/>
  <c r="L22" i="55"/>
  <c r="M22" i="55"/>
  <c r="Q22" i="55"/>
  <c r="R22" i="55"/>
  <c r="H23" i="55"/>
  <c r="AD23" i="55"/>
  <c r="H24" i="55"/>
  <c r="AD24" i="55"/>
  <c r="Q25" i="55"/>
  <c r="R25" i="55"/>
  <c r="H26" i="55"/>
  <c r="AD26" i="55"/>
  <c r="AI26" i="55"/>
  <c r="H27" i="55"/>
  <c r="AD27" i="55"/>
  <c r="H28" i="55"/>
  <c r="AD28" i="55"/>
  <c r="F29" i="55"/>
  <c r="I29" i="55"/>
  <c r="G29" i="55"/>
  <c r="L29" i="55"/>
  <c r="M29" i="55"/>
  <c r="Q29" i="55"/>
  <c r="R29" i="55"/>
  <c r="H30" i="55"/>
  <c r="AD30" i="55"/>
  <c r="H31" i="55"/>
  <c r="AD31" i="55"/>
  <c r="AD32" i="55"/>
  <c r="Q32" i="55"/>
  <c r="R32" i="55"/>
  <c r="H33" i="55"/>
  <c r="AD33" i="55"/>
  <c r="H34" i="55"/>
  <c r="AD34" i="55"/>
  <c r="AH34" i="55"/>
  <c r="F35" i="55"/>
  <c r="I35" i="55"/>
  <c r="G35" i="55"/>
  <c r="L35" i="55"/>
  <c r="M35" i="55"/>
  <c r="Q35" i="55"/>
  <c r="R35" i="55"/>
  <c r="H36" i="55"/>
  <c r="AD36" i="55"/>
  <c r="H37" i="55"/>
  <c r="AD37" i="55"/>
  <c r="H38" i="55"/>
  <c r="AD38" i="55"/>
  <c r="H39" i="55"/>
  <c r="AD39" i="55"/>
  <c r="F40" i="55"/>
  <c r="I40" i="55"/>
  <c r="G40" i="55"/>
  <c r="L40" i="55"/>
  <c r="M40" i="55"/>
  <c r="Q40" i="55"/>
  <c r="R40" i="55"/>
  <c r="H41" i="55"/>
  <c r="AD41" i="55"/>
  <c r="H42" i="55"/>
  <c r="AD42" i="55"/>
  <c r="F43" i="55"/>
  <c r="G43" i="55"/>
  <c r="L43" i="55"/>
  <c r="M43" i="55"/>
  <c r="Q43" i="55"/>
  <c r="R43" i="55"/>
  <c r="H44" i="55"/>
  <c r="AD44" i="55"/>
  <c r="H45" i="55"/>
  <c r="AD45" i="55"/>
  <c r="F46" i="55"/>
  <c r="I46" i="55"/>
  <c r="G46" i="55"/>
  <c r="L46" i="55"/>
  <c r="M46" i="55"/>
  <c r="Q46" i="55"/>
  <c r="R46" i="55"/>
  <c r="C14" i="91"/>
  <c r="C66" i="91"/>
  <c r="AM165" i="91"/>
  <c r="D171" i="91"/>
  <c r="G171" i="91"/>
  <c r="H171" i="91"/>
  <c r="K171" i="91"/>
  <c r="L171" i="91"/>
  <c r="O171" i="91"/>
  <c r="P171" i="91"/>
  <c r="S171" i="91"/>
  <c r="T171" i="91"/>
  <c r="W171" i="91"/>
  <c r="X171" i="91"/>
  <c r="C175" i="91"/>
  <c r="D175" i="91"/>
  <c r="D176" i="91"/>
  <c r="G175" i="91"/>
  <c r="H175" i="91"/>
  <c r="H176" i="91"/>
  <c r="K175" i="91"/>
  <c r="L175" i="91"/>
  <c r="O175" i="91"/>
  <c r="P175" i="91"/>
  <c r="S175" i="91"/>
  <c r="T175" i="91"/>
  <c r="T176" i="91"/>
  <c r="W175" i="91"/>
  <c r="X175" i="91"/>
  <c r="C181" i="91"/>
  <c r="D181" i="91"/>
  <c r="G181" i="91"/>
  <c r="H181" i="91"/>
  <c r="K181" i="91"/>
  <c r="L181" i="91"/>
  <c r="O181" i="91"/>
  <c r="P181" i="91"/>
  <c r="S181" i="91"/>
  <c r="T181" i="91"/>
  <c r="W181" i="91"/>
  <c r="X181" i="91"/>
  <c r="C186" i="91"/>
  <c r="C187" i="91"/>
  <c r="D186" i="91"/>
  <c r="D187" i="91"/>
  <c r="G186" i="91"/>
  <c r="G187" i="91"/>
  <c r="H186" i="91"/>
  <c r="H187" i="91"/>
  <c r="K186" i="91"/>
  <c r="K187" i="91"/>
  <c r="L186" i="91"/>
  <c r="L187" i="91"/>
  <c r="O186" i="91"/>
  <c r="O187" i="91"/>
  <c r="P186" i="91"/>
  <c r="P187" i="91"/>
  <c r="S186" i="91"/>
  <c r="S187" i="91"/>
  <c r="T186" i="91"/>
  <c r="T187" i="91"/>
  <c r="W186" i="91"/>
  <c r="X186" i="91"/>
  <c r="X187" i="91"/>
  <c r="C190" i="91"/>
  <c r="D190" i="91"/>
  <c r="G190" i="91"/>
  <c r="H190" i="91"/>
  <c r="K190" i="91"/>
  <c r="K201" i="91"/>
  <c r="L190" i="91"/>
  <c r="O190" i="91"/>
  <c r="P190" i="91"/>
  <c r="S190" i="91"/>
  <c r="T190" i="91"/>
  <c r="W190" i="91"/>
  <c r="X190" i="91"/>
  <c r="AJ193" i="91"/>
  <c r="C195" i="91"/>
  <c r="D195" i="91"/>
  <c r="G195" i="91"/>
  <c r="H195" i="91"/>
  <c r="K195" i="91"/>
  <c r="L195" i="91"/>
  <c r="O195" i="91"/>
  <c r="P195" i="91"/>
  <c r="S195" i="91"/>
  <c r="T195" i="91"/>
  <c r="W195" i="91"/>
  <c r="X195" i="91"/>
  <c r="C200" i="91"/>
  <c r="D200" i="91"/>
  <c r="G200" i="91"/>
  <c r="H200" i="91"/>
  <c r="K200" i="91"/>
  <c r="L200" i="91"/>
  <c r="O200" i="91"/>
  <c r="P200" i="91"/>
  <c r="S200" i="91"/>
  <c r="T200" i="91"/>
  <c r="W200" i="91"/>
  <c r="X200" i="91"/>
  <c r="C206" i="91"/>
  <c r="D206" i="91"/>
  <c r="G206" i="91"/>
  <c r="H206" i="91"/>
  <c r="K206" i="91"/>
  <c r="L206" i="91"/>
  <c r="O206" i="91"/>
  <c r="P206" i="91"/>
  <c r="S206" i="91"/>
  <c r="T206" i="91"/>
  <c r="W206" i="91"/>
  <c r="X206" i="91"/>
  <c r="C211" i="91"/>
  <c r="C212" i="91"/>
  <c r="D211" i="91"/>
  <c r="D212" i="91"/>
  <c r="G211" i="91"/>
  <c r="H211" i="91"/>
  <c r="K211" i="91"/>
  <c r="L211" i="91"/>
  <c r="L212" i="91"/>
  <c r="O211" i="91"/>
  <c r="O212" i="91"/>
  <c r="P211" i="91"/>
  <c r="P212" i="91"/>
  <c r="S211" i="91"/>
  <c r="S212" i="91"/>
  <c r="T211" i="91"/>
  <c r="T212" i="91"/>
  <c r="W211" i="91"/>
  <c r="W212" i="91"/>
  <c r="X211" i="91"/>
  <c r="X212" i="91"/>
  <c r="AG214" i="91"/>
  <c r="AJ6" i="84"/>
  <c r="AL6" i="84"/>
  <c r="AK6" i="84"/>
  <c r="AJ7" i="84"/>
  <c r="AK7" i="84"/>
  <c r="AL7" i="84"/>
  <c r="AJ8" i="84"/>
  <c r="AK8" i="84"/>
  <c r="AL8" i="84"/>
  <c r="C9" i="84"/>
  <c r="AJ9" i="84"/>
  <c r="D9" i="84"/>
  <c r="E9" i="84"/>
  <c r="F9" i="84"/>
  <c r="AK9" i="84"/>
  <c r="G9" i="84"/>
  <c r="G14" i="84"/>
  <c r="H15" i="84"/>
  <c r="H9" i="84"/>
  <c r="I9" i="84"/>
  <c r="J9" i="84"/>
  <c r="K9" i="84"/>
  <c r="K14" i="84"/>
  <c r="L15" i="84"/>
  <c r="L9" i="84"/>
  <c r="M9" i="84"/>
  <c r="N9" i="84"/>
  <c r="O9" i="84"/>
  <c r="O14" i="84"/>
  <c r="P15" i="84"/>
  <c r="P9" i="84"/>
  <c r="Q9" i="84"/>
  <c r="R9" i="84"/>
  <c r="S9" i="84"/>
  <c r="S14" i="84"/>
  <c r="T15" i="84"/>
  <c r="T9" i="84"/>
  <c r="U9" i="84"/>
  <c r="V9" i="84"/>
  <c r="W9" i="84"/>
  <c r="W14" i="84"/>
  <c r="X15" i="84"/>
  <c r="X9" i="84"/>
  <c r="Y9" i="84"/>
  <c r="Z9" i="84"/>
  <c r="AA9" i="84"/>
  <c r="AA14" i="84"/>
  <c r="AB15" i="84"/>
  <c r="AB9" i="84"/>
  <c r="AC9" i="84"/>
  <c r="AD9" i="84"/>
  <c r="AE9" i="84"/>
  <c r="AE14" i="84"/>
  <c r="AF15" i="84"/>
  <c r="AF9" i="84"/>
  <c r="AG9" i="84"/>
  <c r="AH9" i="84"/>
  <c r="AI9" i="84"/>
  <c r="AI14" i="84"/>
  <c r="AJ10" i="84"/>
  <c r="AL10" i="84"/>
  <c r="AK10" i="84"/>
  <c r="AJ11" i="84"/>
  <c r="AL11" i="84"/>
  <c r="AK11" i="84"/>
  <c r="AJ12" i="84"/>
  <c r="AK12" i="84"/>
  <c r="AL12" i="84"/>
  <c r="C13" i="84"/>
  <c r="D13" i="84"/>
  <c r="E13" i="84"/>
  <c r="AJ13" i="84"/>
  <c r="AL13" i="84"/>
  <c r="F13" i="84"/>
  <c r="G13" i="84"/>
  <c r="H13" i="84"/>
  <c r="I13" i="84"/>
  <c r="J13" i="84"/>
  <c r="K13" i="84"/>
  <c r="L13" i="84"/>
  <c r="M13" i="84"/>
  <c r="N13" i="84"/>
  <c r="O13" i="84"/>
  <c r="P13" i="84"/>
  <c r="Q13" i="84"/>
  <c r="R13" i="84"/>
  <c r="S13" i="84"/>
  <c r="T13" i="84"/>
  <c r="U13" i="84"/>
  <c r="V13" i="84"/>
  <c r="W13" i="84"/>
  <c r="X13" i="84"/>
  <c r="Y13" i="84"/>
  <c r="Z13" i="84"/>
  <c r="AA13" i="84"/>
  <c r="AB13" i="84"/>
  <c r="AC13" i="84"/>
  <c r="AD13" i="84"/>
  <c r="AE13" i="84"/>
  <c r="AF13" i="84"/>
  <c r="AG13" i="84"/>
  <c r="AH13" i="84"/>
  <c r="AI13" i="84"/>
  <c r="AK13" i="84"/>
  <c r="D14" i="84"/>
  <c r="E14" i="84"/>
  <c r="F15" i="84"/>
  <c r="F14" i="84"/>
  <c r="H14" i="84"/>
  <c r="I14" i="84"/>
  <c r="J14" i="84"/>
  <c r="L14" i="84"/>
  <c r="M14" i="84"/>
  <c r="N15" i="84"/>
  <c r="N14" i="84"/>
  <c r="P14" i="84"/>
  <c r="Q14" i="84"/>
  <c r="R14" i="84"/>
  <c r="T14" i="84"/>
  <c r="U14" i="84"/>
  <c r="V15" i="84"/>
  <c r="V14" i="84"/>
  <c r="X14" i="84"/>
  <c r="Y14" i="84"/>
  <c r="Z14" i="84"/>
  <c r="AB14" i="84"/>
  <c r="AC14" i="84"/>
  <c r="AD15" i="84"/>
  <c r="AD14" i="84"/>
  <c r="AF14" i="84"/>
  <c r="AG14" i="84"/>
  <c r="AI15" i="84"/>
  <c r="AH14" i="84"/>
  <c r="AK14" i="84"/>
  <c r="J15" i="84"/>
  <c r="R15" i="84"/>
  <c r="Z15" i="84"/>
  <c r="AJ16" i="84"/>
  <c r="AK16" i="84"/>
  <c r="AL16" i="84"/>
  <c r="AJ17" i="84"/>
  <c r="AK17" i="84"/>
  <c r="AL17" i="84"/>
  <c r="AJ18" i="84"/>
  <c r="AL18" i="84"/>
  <c r="AK18" i="84"/>
  <c r="AJ19" i="84"/>
  <c r="AL19" i="84"/>
  <c r="AK19" i="84"/>
  <c r="C20" i="84"/>
  <c r="D20" i="84"/>
  <c r="E20" i="84"/>
  <c r="F20" i="84"/>
  <c r="G20" i="84"/>
  <c r="H20" i="84"/>
  <c r="I20" i="84"/>
  <c r="J20" i="84"/>
  <c r="K20" i="84"/>
  <c r="L20" i="84"/>
  <c r="AK20" i="84"/>
  <c r="M20" i="84"/>
  <c r="N20" i="84"/>
  <c r="O20" i="84"/>
  <c r="P20" i="84"/>
  <c r="Q20" i="84"/>
  <c r="R20" i="84"/>
  <c r="S20" i="84"/>
  <c r="T20" i="84"/>
  <c r="U20" i="84"/>
  <c r="V20" i="84"/>
  <c r="W20" i="84"/>
  <c r="X20" i="84"/>
  <c r="Y20" i="84"/>
  <c r="Z20" i="84"/>
  <c r="AA20" i="84"/>
  <c r="AB20" i="84"/>
  <c r="AC20" i="84"/>
  <c r="AD20" i="84"/>
  <c r="AE20" i="84"/>
  <c r="AF20" i="84"/>
  <c r="AG20" i="84"/>
  <c r="AH20" i="84"/>
  <c r="AI20" i="84"/>
  <c r="AJ20" i="84"/>
  <c r="AL20" i="84"/>
  <c r="AJ21" i="84"/>
  <c r="AK21" i="84"/>
  <c r="AL21" i="84"/>
  <c r="AJ22" i="84"/>
  <c r="AK22" i="84"/>
  <c r="AL22" i="84"/>
  <c r="AJ23" i="84"/>
  <c r="AL23" i="84"/>
  <c r="AK23" i="84"/>
  <c r="AJ24" i="84"/>
  <c r="AL24" i="84"/>
  <c r="AK24" i="84"/>
  <c r="C25" i="84"/>
  <c r="D25" i="84"/>
  <c r="E25" i="84"/>
  <c r="F25" i="84"/>
  <c r="G25" i="84"/>
  <c r="H25" i="84"/>
  <c r="I25" i="84"/>
  <c r="J25" i="84"/>
  <c r="K25" i="84"/>
  <c r="L25" i="84"/>
  <c r="M25" i="84"/>
  <c r="N25" i="84"/>
  <c r="O25" i="84"/>
  <c r="P25" i="84"/>
  <c r="Q25" i="84"/>
  <c r="Q26" i="84"/>
  <c r="R27" i="84"/>
  <c r="R25" i="84"/>
  <c r="S25" i="84"/>
  <c r="T25" i="84"/>
  <c r="U25" i="84"/>
  <c r="U26" i="84"/>
  <c r="V25" i="84"/>
  <c r="W25" i="84"/>
  <c r="X25" i="84"/>
  <c r="Y25" i="84"/>
  <c r="Y26" i="84"/>
  <c r="Z27" i="84"/>
  <c r="Z25" i="84"/>
  <c r="AA25" i="84"/>
  <c r="AB25" i="84"/>
  <c r="AC25" i="84"/>
  <c r="AC26" i="84"/>
  <c r="AD27" i="84"/>
  <c r="AD25" i="84"/>
  <c r="AE25" i="84"/>
  <c r="AF25" i="84"/>
  <c r="AG25" i="84"/>
  <c r="AG26" i="84"/>
  <c r="AI27" i="84"/>
  <c r="AH25" i="84"/>
  <c r="AI25" i="84"/>
  <c r="AK25" i="84"/>
  <c r="C26" i="84"/>
  <c r="D26" i="84"/>
  <c r="AK26" i="84"/>
  <c r="E26" i="84"/>
  <c r="F26" i="84"/>
  <c r="G26" i="84"/>
  <c r="H26" i="84"/>
  <c r="I26" i="84"/>
  <c r="J27" i="84"/>
  <c r="J26" i="84"/>
  <c r="K26" i="84"/>
  <c r="L26" i="84"/>
  <c r="N26" i="84"/>
  <c r="O26" i="84"/>
  <c r="P26" i="84"/>
  <c r="P27" i="84"/>
  <c r="P28" i="84"/>
  <c r="R26" i="84"/>
  <c r="S26" i="84"/>
  <c r="T26" i="84"/>
  <c r="V26" i="84"/>
  <c r="W26" i="84"/>
  <c r="X26" i="84"/>
  <c r="Z26" i="84"/>
  <c r="AA26" i="84"/>
  <c r="AB26" i="84"/>
  <c r="AD26" i="84"/>
  <c r="AE26" i="84"/>
  <c r="AF26" i="84"/>
  <c r="AF27" i="84"/>
  <c r="AF28" i="84"/>
  <c r="AH26" i="84"/>
  <c r="AI26" i="84"/>
  <c r="F27" i="84"/>
  <c r="V27" i="84"/>
  <c r="C28" i="84"/>
  <c r="E28" i="84"/>
  <c r="G28" i="84"/>
  <c r="I28" i="84"/>
  <c r="K28" i="84"/>
  <c r="M28" i="84"/>
  <c r="O28" i="84"/>
  <c r="Q28" i="84"/>
  <c r="S28" i="84"/>
  <c r="U28" i="84"/>
  <c r="W28" i="84"/>
  <c r="Y28" i="84"/>
  <c r="AA28" i="84"/>
  <c r="AC28" i="84"/>
  <c r="AE28" i="84"/>
  <c r="AG28" i="84"/>
  <c r="AH28" i="84"/>
  <c r="AJ28" i="84"/>
  <c r="AK28" i="84"/>
  <c r="AJ29" i="84"/>
  <c r="AL29" i="84"/>
  <c r="AK29" i="84"/>
  <c r="AJ30" i="84"/>
  <c r="AK30" i="84"/>
  <c r="C31" i="84"/>
  <c r="D31" i="84"/>
  <c r="AK31" i="84"/>
  <c r="E31" i="84"/>
  <c r="F31" i="84"/>
  <c r="G31" i="84"/>
  <c r="H31" i="84"/>
  <c r="H42" i="84"/>
  <c r="H43" i="84"/>
  <c r="I31" i="84"/>
  <c r="J31" i="84"/>
  <c r="K31" i="84"/>
  <c r="L31" i="84"/>
  <c r="L42" i="84"/>
  <c r="L43" i="84"/>
  <c r="M31" i="84"/>
  <c r="N31" i="84"/>
  <c r="O31" i="84"/>
  <c r="P31" i="84"/>
  <c r="P42" i="84"/>
  <c r="P43" i="84"/>
  <c r="Q31" i="84"/>
  <c r="R31" i="84"/>
  <c r="S31" i="84"/>
  <c r="T31" i="84"/>
  <c r="T42" i="84"/>
  <c r="T43" i="84"/>
  <c r="U31" i="84"/>
  <c r="V31" i="84"/>
  <c r="W31" i="84"/>
  <c r="X31" i="84"/>
  <c r="X42" i="84"/>
  <c r="X43" i="84"/>
  <c r="Y31" i="84"/>
  <c r="Z31" i="84"/>
  <c r="AA31" i="84"/>
  <c r="AB31" i="84"/>
  <c r="AB42" i="84"/>
  <c r="AB43" i="84"/>
  <c r="AC31" i="84"/>
  <c r="AD31" i="84"/>
  <c r="AE31" i="84"/>
  <c r="AF31" i="84"/>
  <c r="AF42" i="84"/>
  <c r="AF43" i="84"/>
  <c r="AG31" i="84"/>
  <c r="AH31" i="84"/>
  <c r="AI31" i="84"/>
  <c r="AJ31" i="84"/>
  <c r="AJ32" i="84"/>
  <c r="AK32" i="84"/>
  <c r="AL32" i="84"/>
  <c r="AJ33" i="84"/>
  <c r="AK33" i="84"/>
  <c r="AL33" i="84"/>
  <c r="AJ34" i="84"/>
  <c r="AL34" i="84"/>
  <c r="AK34" i="84"/>
  <c r="AJ35" i="84"/>
  <c r="AL35" i="84"/>
  <c r="AK35" i="84"/>
  <c r="C36" i="84"/>
  <c r="D36" i="84"/>
  <c r="E36" i="84"/>
  <c r="F36" i="84"/>
  <c r="G36" i="84"/>
  <c r="H36" i="84"/>
  <c r="I36" i="84"/>
  <c r="I42" i="84"/>
  <c r="J43" i="84"/>
  <c r="J36" i="84"/>
  <c r="K36" i="84"/>
  <c r="L36" i="84"/>
  <c r="M36" i="84"/>
  <c r="M42" i="84"/>
  <c r="N43" i="84"/>
  <c r="N36" i="84"/>
  <c r="O36" i="84"/>
  <c r="P36" i="84"/>
  <c r="Q36" i="84"/>
  <c r="Q42" i="84"/>
  <c r="R43" i="84"/>
  <c r="R36" i="84"/>
  <c r="S36" i="84"/>
  <c r="T36" i="84"/>
  <c r="U36" i="84"/>
  <c r="V36" i="84"/>
  <c r="W36" i="84"/>
  <c r="X36" i="84"/>
  <c r="Y36" i="84"/>
  <c r="Y42" i="84"/>
  <c r="Z43" i="84"/>
  <c r="Z36" i="84"/>
  <c r="AA36" i="84"/>
  <c r="AB36" i="84"/>
  <c r="AC36" i="84"/>
  <c r="AC42" i="84"/>
  <c r="AD43" i="84"/>
  <c r="AD36" i="84"/>
  <c r="AE36" i="84"/>
  <c r="AF36" i="84"/>
  <c r="AG36" i="84"/>
  <c r="AG42" i="84"/>
  <c r="AI43" i="84"/>
  <c r="AH36" i="84"/>
  <c r="AI36" i="84"/>
  <c r="AK36" i="84"/>
  <c r="AJ37" i="84"/>
  <c r="AK37" i="84"/>
  <c r="AK41" i="84"/>
  <c r="AJ38" i="84"/>
  <c r="AK38" i="84"/>
  <c r="AL38" i="84"/>
  <c r="AJ39" i="84"/>
  <c r="AL39" i="84"/>
  <c r="AK39" i="84"/>
  <c r="AJ40" i="84"/>
  <c r="AK40" i="84"/>
  <c r="C41" i="84"/>
  <c r="D41" i="84"/>
  <c r="E41" i="84"/>
  <c r="F41" i="84"/>
  <c r="G41" i="84"/>
  <c r="H41" i="84"/>
  <c r="I41" i="84"/>
  <c r="J41" i="84"/>
  <c r="K41" i="84"/>
  <c r="L41" i="84"/>
  <c r="M41" i="84"/>
  <c r="N41" i="84"/>
  <c r="O41" i="84"/>
  <c r="P41" i="84"/>
  <c r="Q41" i="84"/>
  <c r="R41" i="84"/>
  <c r="S41" i="84"/>
  <c r="T41" i="84"/>
  <c r="U41" i="84"/>
  <c r="V41" i="84"/>
  <c r="W41" i="84"/>
  <c r="X41" i="84"/>
  <c r="Y41" i="84"/>
  <c r="Z41" i="84"/>
  <c r="AA41" i="84"/>
  <c r="AB41" i="84"/>
  <c r="AC41" i="84"/>
  <c r="AD41" i="84"/>
  <c r="AE41" i="84"/>
  <c r="AF41" i="84"/>
  <c r="AG41" i="84"/>
  <c r="AH41" i="84"/>
  <c r="AI41" i="84"/>
  <c r="AJ41" i="84"/>
  <c r="C42" i="84"/>
  <c r="E42" i="84"/>
  <c r="F42" i="84"/>
  <c r="G42" i="84"/>
  <c r="J42" i="84"/>
  <c r="K42" i="84"/>
  <c r="N42" i="84"/>
  <c r="O42" i="84"/>
  <c r="R42" i="84"/>
  <c r="S42" i="84"/>
  <c r="U42" i="84"/>
  <c r="V43" i="84"/>
  <c r="V42" i="84"/>
  <c r="W42" i="84"/>
  <c r="Z42" i="84"/>
  <c r="AA42" i="84"/>
  <c r="AD42" i="84"/>
  <c r="AE42" i="84"/>
  <c r="AH42" i="84"/>
  <c r="AI42" i="84"/>
  <c r="AJ44" i="84"/>
  <c r="AK44" i="84"/>
  <c r="AJ45" i="84"/>
  <c r="AK45" i="84"/>
  <c r="AL45" i="84"/>
  <c r="AJ46" i="84"/>
  <c r="AK46" i="84"/>
  <c r="AL46" i="84"/>
  <c r="AJ47" i="84"/>
  <c r="AL47" i="84"/>
  <c r="AK47" i="84"/>
  <c r="C48" i="84"/>
  <c r="D48" i="84"/>
  <c r="E48" i="84"/>
  <c r="F48" i="84"/>
  <c r="G48" i="84"/>
  <c r="H48" i="84"/>
  <c r="I48" i="84"/>
  <c r="J48" i="84"/>
  <c r="K48" i="84"/>
  <c r="L48" i="84"/>
  <c r="M48" i="84"/>
  <c r="N48" i="84"/>
  <c r="O48" i="84"/>
  <c r="P48" i="84"/>
  <c r="Q48" i="84"/>
  <c r="R48" i="84"/>
  <c r="S48" i="84"/>
  <c r="T48" i="84"/>
  <c r="U48" i="84"/>
  <c r="V48" i="84"/>
  <c r="W48" i="84"/>
  <c r="X48" i="84"/>
  <c r="Y48" i="84"/>
  <c r="Z48" i="84"/>
  <c r="AA48" i="84"/>
  <c r="AB48" i="84"/>
  <c r="AC48" i="84"/>
  <c r="AD48" i="84"/>
  <c r="AE48" i="84"/>
  <c r="AF48" i="84"/>
  <c r="AG48" i="84"/>
  <c r="AH48" i="84"/>
  <c r="AI48" i="84"/>
  <c r="AJ48" i="84"/>
  <c r="AJ49" i="84"/>
  <c r="AK49" i="84"/>
  <c r="AJ50" i="84"/>
  <c r="AK50" i="84"/>
  <c r="AL50" i="84"/>
  <c r="AJ51" i="84"/>
  <c r="AK51" i="84"/>
  <c r="AL51" i="84"/>
  <c r="AJ52" i="84"/>
  <c r="AL52" i="84"/>
  <c r="AK52" i="84"/>
  <c r="C53" i="84"/>
  <c r="D53" i="84"/>
  <c r="E53" i="84"/>
  <c r="F53" i="84"/>
  <c r="G53" i="84"/>
  <c r="H53" i="84"/>
  <c r="I53" i="84"/>
  <c r="J53" i="84"/>
  <c r="K53" i="84"/>
  <c r="L53" i="84"/>
  <c r="M53" i="84"/>
  <c r="N53" i="84"/>
  <c r="O53" i="84"/>
  <c r="P53" i="84"/>
  <c r="Q53" i="84"/>
  <c r="R53" i="84"/>
  <c r="S53" i="84"/>
  <c r="T53" i="84"/>
  <c r="U53" i="84"/>
  <c r="V53" i="84"/>
  <c r="W53" i="84"/>
  <c r="X53" i="84"/>
  <c r="Y53" i="84"/>
  <c r="Z53" i="84"/>
  <c r="AA53" i="84"/>
  <c r="AB53" i="84"/>
  <c r="AC53" i="84"/>
  <c r="AD53" i="84"/>
  <c r="AE53" i="84"/>
  <c r="AF53" i="84"/>
  <c r="AG53" i="84"/>
  <c r="AH53" i="84"/>
  <c r="AI53" i="84"/>
  <c r="AJ53" i="84"/>
  <c r="C54" i="84"/>
  <c r="E54" i="84"/>
  <c r="F54" i="84"/>
  <c r="G54" i="84"/>
  <c r="I54" i="84"/>
  <c r="J54" i="84"/>
  <c r="K54" i="84"/>
  <c r="M54" i="84"/>
  <c r="N54" i="84"/>
  <c r="O54" i="84"/>
  <c r="Q54" i="84"/>
  <c r="R54" i="84"/>
  <c r="S54" i="84"/>
  <c r="U54" i="84"/>
  <c r="V54" i="84"/>
  <c r="W54" i="84"/>
  <c r="Y54" i="84"/>
  <c r="Z54" i="84"/>
  <c r="AA54" i="84"/>
  <c r="AC54" i="84"/>
  <c r="AD54" i="84"/>
  <c r="AE54" i="84"/>
  <c r="AG54" i="84"/>
  <c r="AH54" i="84"/>
  <c r="AI54" i="84"/>
  <c r="AI55" i="84"/>
  <c r="AJ54" i="84"/>
  <c r="F55" i="84"/>
  <c r="J55" i="84"/>
  <c r="N55" i="84"/>
  <c r="R55" i="84"/>
  <c r="V55" i="84"/>
  <c r="Z55" i="84"/>
  <c r="AD55" i="84"/>
  <c r="F56" i="84"/>
  <c r="G56" i="84"/>
  <c r="J56" i="84"/>
  <c r="K56" i="84"/>
  <c r="N56" i="84"/>
  <c r="O56" i="84"/>
  <c r="R56" i="84"/>
  <c r="S56" i="84"/>
  <c r="V56" i="84"/>
  <c r="W56" i="84"/>
  <c r="Z56" i="84"/>
  <c r="AA56" i="84"/>
  <c r="AD56" i="84"/>
  <c r="AE56" i="84"/>
  <c r="AH56" i="84"/>
  <c r="AI56" i="84"/>
  <c r="AA68" i="84"/>
  <c r="AC68" i="84"/>
  <c r="AB68" i="84"/>
  <c r="AD68" i="84"/>
  <c r="AE68" i="84"/>
  <c r="AA69" i="84"/>
  <c r="AB69" i="84"/>
  <c r="AC69" i="84"/>
  <c r="AD69" i="84"/>
  <c r="AE69" i="84"/>
  <c r="AF69" i="84"/>
  <c r="AA70" i="84"/>
  <c r="AC70" i="84"/>
  <c r="AB70" i="84"/>
  <c r="AD70" i="84"/>
  <c r="AE70" i="84"/>
  <c r="C71" i="84"/>
  <c r="D71" i="84"/>
  <c r="E71" i="84"/>
  <c r="F71" i="84"/>
  <c r="G71" i="84"/>
  <c r="H71" i="84"/>
  <c r="I71" i="84"/>
  <c r="J71" i="84"/>
  <c r="K71" i="84"/>
  <c r="L71" i="84"/>
  <c r="M71" i="84"/>
  <c r="N71" i="84"/>
  <c r="O71" i="84"/>
  <c r="P71" i="84"/>
  <c r="Q71" i="84"/>
  <c r="R71" i="84"/>
  <c r="S71" i="84"/>
  <c r="T71" i="84"/>
  <c r="U71" i="84"/>
  <c r="V71" i="84"/>
  <c r="W71" i="84"/>
  <c r="X71" i="84"/>
  <c r="Y71" i="84"/>
  <c r="Z71" i="84"/>
  <c r="AA71" i="84"/>
  <c r="AB71" i="84"/>
  <c r="AC71" i="84"/>
  <c r="AE71" i="84"/>
  <c r="C72" i="84"/>
  <c r="D72" i="84"/>
  <c r="E72" i="84"/>
  <c r="F72" i="84"/>
  <c r="G72" i="84"/>
  <c r="H72" i="84"/>
  <c r="I72" i="84"/>
  <c r="J72" i="84"/>
  <c r="K72" i="84"/>
  <c r="L72" i="84"/>
  <c r="M72" i="84"/>
  <c r="N72" i="84"/>
  <c r="O72" i="84"/>
  <c r="P72" i="84"/>
  <c r="Q72" i="84"/>
  <c r="R72" i="84"/>
  <c r="S72" i="84"/>
  <c r="T72" i="84"/>
  <c r="U72" i="84"/>
  <c r="V72" i="84"/>
  <c r="W72" i="84"/>
  <c r="X72" i="84"/>
  <c r="Y72" i="84"/>
  <c r="Z72" i="84"/>
  <c r="C73" i="84"/>
  <c r="D73" i="84"/>
  <c r="E73" i="84"/>
  <c r="F73" i="84"/>
  <c r="G73" i="84"/>
  <c r="H73" i="84"/>
  <c r="I73" i="84"/>
  <c r="J73" i="84"/>
  <c r="K73" i="84"/>
  <c r="L73" i="84"/>
  <c r="M73" i="84"/>
  <c r="N73" i="84"/>
  <c r="O73" i="84"/>
  <c r="P73" i="84"/>
  <c r="Q73" i="84"/>
  <c r="R73" i="84"/>
  <c r="S73" i="84"/>
  <c r="T73" i="84"/>
  <c r="U73" i="84"/>
  <c r="V73" i="84"/>
  <c r="W73" i="84"/>
  <c r="X73" i="84"/>
  <c r="Y73" i="84"/>
  <c r="Z73" i="84"/>
  <c r="C74" i="84"/>
  <c r="D74" i="84"/>
  <c r="E74" i="84"/>
  <c r="F74" i="84"/>
  <c r="G74" i="84"/>
  <c r="H74" i="84"/>
  <c r="I74" i="84"/>
  <c r="J74" i="84"/>
  <c r="K74" i="84"/>
  <c r="L74" i="84"/>
  <c r="M74" i="84"/>
  <c r="N74" i="84"/>
  <c r="O74" i="84"/>
  <c r="P74" i="84"/>
  <c r="Q74" i="84"/>
  <c r="R74" i="84"/>
  <c r="R75" i="84"/>
  <c r="R76" i="84"/>
  <c r="S74" i="84"/>
  <c r="T74" i="84"/>
  <c r="U74" i="84"/>
  <c r="V74" i="84"/>
  <c r="W74" i="84"/>
  <c r="X74" i="84"/>
  <c r="Y74" i="84"/>
  <c r="Z74" i="84"/>
  <c r="AA77" i="84"/>
  <c r="AC77" i="84"/>
  <c r="AB77" i="84"/>
  <c r="AD77" i="84"/>
  <c r="AE77" i="84"/>
  <c r="AA78" i="84"/>
  <c r="AB78" i="84"/>
  <c r="AC78" i="84"/>
  <c r="AD78" i="84"/>
  <c r="AE78" i="84"/>
  <c r="AF78" i="84"/>
  <c r="AA79" i="84"/>
  <c r="AC79" i="84"/>
  <c r="AB79" i="84"/>
  <c r="AD79" i="84"/>
  <c r="AE79" i="84"/>
  <c r="AA80" i="84"/>
  <c r="AB80" i="84"/>
  <c r="AB81" i="84"/>
  <c r="AD80" i="84"/>
  <c r="AE80" i="84"/>
  <c r="AF80" i="84"/>
  <c r="C81" i="84"/>
  <c r="D81" i="84"/>
  <c r="E81" i="84"/>
  <c r="F81" i="84"/>
  <c r="AE81" i="84"/>
  <c r="G81" i="84"/>
  <c r="H81" i="84"/>
  <c r="I81" i="84"/>
  <c r="J81" i="84"/>
  <c r="J87" i="84"/>
  <c r="K81" i="84"/>
  <c r="L81" i="84"/>
  <c r="M81" i="84"/>
  <c r="N81" i="84"/>
  <c r="O81" i="84"/>
  <c r="P81" i="84"/>
  <c r="Q81" i="84"/>
  <c r="R81" i="84"/>
  <c r="S81" i="84"/>
  <c r="T81" i="84"/>
  <c r="U81" i="84"/>
  <c r="V81" i="84"/>
  <c r="W81" i="84"/>
  <c r="X81" i="84"/>
  <c r="Y81" i="84"/>
  <c r="Z81" i="84"/>
  <c r="AA81" i="84"/>
  <c r="AD81" i="84"/>
  <c r="C82" i="84"/>
  <c r="D82" i="84"/>
  <c r="E82" i="84"/>
  <c r="F82" i="84"/>
  <c r="G82" i="84"/>
  <c r="H82" i="84"/>
  <c r="I82" i="84"/>
  <c r="J82" i="84"/>
  <c r="K82" i="84"/>
  <c r="L82" i="84"/>
  <c r="M82" i="84"/>
  <c r="N82" i="84"/>
  <c r="O82" i="84"/>
  <c r="P82" i="84"/>
  <c r="Q82" i="84"/>
  <c r="R82" i="84"/>
  <c r="S82" i="84"/>
  <c r="T82" i="84"/>
  <c r="U82" i="84"/>
  <c r="V82" i="84"/>
  <c r="W82" i="84"/>
  <c r="X82" i="84"/>
  <c r="Y82" i="84"/>
  <c r="Z82" i="84"/>
  <c r="C83" i="84"/>
  <c r="D83" i="84"/>
  <c r="E83" i="84"/>
  <c r="F83" i="84"/>
  <c r="G83" i="84"/>
  <c r="H83" i="84"/>
  <c r="I83" i="84"/>
  <c r="J83" i="84"/>
  <c r="K83" i="84"/>
  <c r="L83" i="84"/>
  <c r="M83" i="84"/>
  <c r="N83" i="84"/>
  <c r="O83" i="84"/>
  <c r="P83" i="84"/>
  <c r="Q83" i="84"/>
  <c r="R83" i="84"/>
  <c r="S83" i="84"/>
  <c r="T83" i="84"/>
  <c r="U83" i="84"/>
  <c r="V83" i="84"/>
  <c r="W83" i="84"/>
  <c r="X83" i="84"/>
  <c r="Y83" i="84"/>
  <c r="Z83" i="84"/>
  <c r="C84" i="84"/>
  <c r="D84" i="84"/>
  <c r="E84" i="84"/>
  <c r="F84" i="84"/>
  <c r="G84" i="84"/>
  <c r="H84" i="84"/>
  <c r="I84" i="84"/>
  <c r="J84" i="84"/>
  <c r="J86" i="84"/>
  <c r="K84" i="84"/>
  <c r="L84" i="84"/>
  <c r="M84" i="84"/>
  <c r="N84" i="84"/>
  <c r="O84" i="84"/>
  <c r="P84" i="84"/>
  <c r="Q84" i="84"/>
  <c r="R84" i="84"/>
  <c r="S84" i="84"/>
  <c r="T84" i="84"/>
  <c r="U84" i="84"/>
  <c r="V84" i="84"/>
  <c r="W84" i="84"/>
  <c r="X84" i="84"/>
  <c r="Y84" i="84"/>
  <c r="Z84" i="84"/>
  <c r="AA85" i="84"/>
  <c r="AC85" i="84"/>
  <c r="AB85" i="84"/>
  <c r="AD85" i="84"/>
  <c r="AF85" i="84"/>
  <c r="AE85" i="84"/>
  <c r="AA88" i="84"/>
  <c r="AB88" i="84"/>
  <c r="AC88" i="84"/>
  <c r="AD88" i="84"/>
  <c r="AE88" i="84"/>
  <c r="AF88" i="84"/>
  <c r="AA89" i="84"/>
  <c r="AC89" i="84"/>
  <c r="AB89" i="84"/>
  <c r="AD89" i="84"/>
  <c r="AF89" i="84"/>
  <c r="AE89" i="84"/>
  <c r="C90" i="84"/>
  <c r="D90" i="84"/>
  <c r="E90" i="84"/>
  <c r="F90" i="84"/>
  <c r="G90" i="84"/>
  <c r="H90" i="84"/>
  <c r="I90" i="84"/>
  <c r="I101" i="84"/>
  <c r="J90" i="84"/>
  <c r="K90" i="84"/>
  <c r="L90" i="84"/>
  <c r="M90" i="84"/>
  <c r="M101" i="84"/>
  <c r="N90" i="84"/>
  <c r="O90" i="84"/>
  <c r="P90" i="84"/>
  <c r="Q90" i="84"/>
  <c r="Q101" i="84"/>
  <c r="R90" i="84"/>
  <c r="S90" i="84"/>
  <c r="T90" i="84"/>
  <c r="U90" i="84"/>
  <c r="U101" i="84"/>
  <c r="V90" i="84"/>
  <c r="W90" i="84"/>
  <c r="X90" i="84"/>
  <c r="Y90" i="84"/>
  <c r="Y101" i="84"/>
  <c r="Z90" i="84"/>
  <c r="AA90" i="84"/>
  <c r="AB90" i="84"/>
  <c r="AC90" i="84"/>
  <c r="AE90" i="84"/>
  <c r="AA91" i="84"/>
  <c r="AC91" i="84"/>
  <c r="AB91" i="84"/>
  <c r="AD91" i="84"/>
  <c r="AE91" i="84"/>
  <c r="AA92" i="84"/>
  <c r="AB92" i="84"/>
  <c r="AC92" i="84"/>
  <c r="AD92" i="84"/>
  <c r="AE92" i="84"/>
  <c r="AF92" i="84"/>
  <c r="AA93" i="84"/>
  <c r="AC93" i="84"/>
  <c r="AB93" i="84"/>
  <c r="AD93" i="84"/>
  <c r="AE93" i="84"/>
  <c r="AA94" i="84"/>
  <c r="AB94" i="84"/>
  <c r="AC94" i="84"/>
  <c r="AD94" i="84"/>
  <c r="AE94" i="84"/>
  <c r="AF94" i="84"/>
  <c r="C95" i="84"/>
  <c r="D95" i="84"/>
  <c r="E95" i="84"/>
  <c r="F95" i="84"/>
  <c r="G95" i="84"/>
  <c r="G101" i="84"/>
  <c r="H95" i="84"/>
  <c r="I95" i="84"/>
  <c r="J95" i="84"/>
  <c r="K95" i="84"/>
  <c r="L95" i="84"/>
  <c r="M95" i="84"/>
  <c r="N95" i="84"/>
  <c r="O95" i="84"/>
  <c r="O101" i="84"/>
  <c r="P95" i="84"/>
  <c r="Q95" i="84"/>
  <c r="R95" i="84"/>
  <c r="S95" i="84"/>
  <c r="T95" i="84"/>
  <c r="U95" i="84"/>
  <c r="V95" i="84"/>
  <c r="W95" i="84"/>
  <c r="W101" i="84"/>
  <c r="X95" i="84"/>
  <c r="Y95" i="84"/>
  <c r="Z95" i="84"/>
  <c r="AA95" i="84"/>
  <c r="AC95" i="84"/>
  <c r="AB95" i="84"/>
  <c r="AD95" i="84"/>
  <c r="AE95" i="84"/>
  <c r="AA96" i="84"/>
  <c r="AB96" i="84"/>
  <c r="AC96" i="84"/>
  <c r="AD96" i="84"/>
  <c r="AE96" i="84"/>
  <c r="AF96" i="84"/>
  <c r="AA97" i="84"/>
  <c r="AB97" i="84"/>
  <c r="AD97" i="84"/>
  <c r="AE97" i="84"/>
  <c r="AA98" i="84"/>
  <c r="AB98" i="84"/>
  <c r="AC98" i="84"/>
  <c r="AD98" i="84"/>
  <c r="AE98" i="84"/>
  <c r="AF98" i="84"/>
  <c r="AA99" i="84"/>
  <c r="AC99" i="84"/>
  <c r="AB99" i="84"/>
  <c r="AD99" i="84"/>
  <c r="AE99" i="84"/>
  <c r="C100" i="84"/>
  <c r="D100" i="84"/>
  <c r="E100" i="84"/>
  <c r="F100" i="84"/>
  <c r="G100" i="84"/>
  <c r="H100" i="84"/>
  <c r="I100" i="84"/>
  <c r="J100" i="84"/>
  <c r="K100" i="84"/>
  <c r="L100" i="84"/>
  <c r="M100" i="84"/>
  <c r="N100" i="84"/>
  <c r="O100" i="84"/>
  <c r="P100" i="84"/>
  <c r="Q100" i="84"/>
  <c r="R100" i="84"/>
  <c r="S100" i="84"/>
  <c r="T100" i="84"/>
  <c r="U100" i="84"/>
  <c r="V100" i="84"/>
  <c r="W100" i="84"/>
  <c r="X100" i="84"/>
  <c r="Y100" i="84"/>
  <c r="Z100" i="84"/>
  <c r="AE100" i="84"/>
  <c r="C101" i="84"/>
  <c r="F101" i="84"/>
  <c r="AE101" i="84"/>
  <c r="J101" i="84"/>
  <c r="K101" i="84"/>
  <c r="N101" i="84"/>
  <c r="R101" i="84"/>
  <c r="S101" i="84"/>
  <c r="V101" i="84"/>
  <c r="Z101" i="84"/>
  <c r="AA102" i="84"/>
  <c r="AB102" i="84"/>
  <c r="AC102" i="84"/>
  <c r="AD102" i="84"/>
  <c r="AE102" i="84"/>
  <c r="AF102" i="84"/>
  <c r="AA103" i="84"/>
  <c r="AB103" i="84"/>
  <c r="AD103" i="84"/>
  <c r="AF103" i="84"/>
  <c r="AE103" i="84"/>
  <c r="AA104" i="84"/>
  <c r="AB104" i="84"/>
  <c r="AC104" i="84"/>
  <c r="AD104" i="84"/>
  <c r="AE104" i="84"/>
  <c r="AF104" i="84"/>
  <c r="AA105" i="84"/>
  <c r="AC105" i="84"/>
  <c r="AB105" i="84"/>
  <c r="AD105" i="84"/>
  <c r="AF105" i="84"/>
  <c r="AE105" i="84"/>
  <c r="C106" i="84"/>
  <c r="D106" i="84"/>
  <c r="E106" i="84"/>
  <c r="F106" i="84"/>
  <c r="G106" i="84"/>
  <c r="H106" i="84"/>
  <c r="I106" i="84"/>
  <c r="I112" i="84"/>
  <c r="J106" i="84"/>
  <c r="K106" i="84"/>
  <c r="L106" i="84"/>
  <c r="M106" i="84"/>
  <c r="M112" i="84"/>
  <c r="N106" i="84"/>
  <c r="O106" i="84"/>
  <c r="P106" i="84"/>
  <c r="Q106" i="84"/>
  <c r="Q112" i="84"/>
  <c r="R106" i="84"/>
  <c r="S106" i="84"/>
  <c r="T106" i="84"/>
  <c r="U106" i="84"/>
  <c r="U112" i="84"/>
  <c r="V106" i="84"/>
  <c r="W106" i="84"/>
  <c r="X106" i="84"/>
  <c r="X112" i="84"/>
  <c r="Y106" i="84"/>
  <c r="Y112" i="84"/>
  <c r="Z106" i="84"/>
  <c r="AB106" i="84"/>
  <c r="AE106" i="84"/>
  <c r="AA107" i="84"/>
  <c r="AC107" i="84"/>
  <c r="AB107" i="84"/>
  <c r="AD107" i="84"/>
  <c r="AF107" i="84"/>
  <c r="AE107" i="84"/>
  <c r="AA108" i="84"/>
  <c r="AB108" i="84"/>
  <c r="AC108" i="84"/>
  <c r="AD108" i="84"/>
  <c r="AE108" i="84"/>
  <c r="AF108" i="84"/>
  <c r="AA109" i="84"/>
  <c r="AB109" i="84"/>
  <c r="AD109" i="84"/>
  <c r="AF109" i="84"/>
  <c r="AE109" i="84"/>
  <c r="AA110" i="84"/>
  <c r="AB110" i="84"/>
  <c r="AC110" i="84"/>
  <c r="AD110" i="84"/>
  <c r="AE110" i="84"/>
  <c r="AF110" i="84"/>
  <c r="C111" i="84"/>
  <c r="C112" i="84"/>
  <c r="D111" i="84"/>
  <c r="E111" i="84"/>
  <c r="F111" i="84"/>
  <c r="F112" i="84"/>
  <c r="G111" i="84"/>
  <c r="G112" i="84"/>
  <c r="H111" i="84"/>
  <c r="I111" i="84"/>
  <c r="J111" i="84"/>
  <c r="J112" i="84"/>
  <c r="K111" i="84"/>
  <c r="K112" i="84"/>
  <c r="L111" i="84"/>
  <c r="M111" i="84"/>
  <c r="N111" i="84"/>
  <c r="N112" i="84"/>
  <c r="O111" i="84"/>
  <c r="O112" i="84"/>
  <c r="P111" i="84"/>
  <c r="Q111" i="84"/>
  <c r="R111" i="84"/>
  <c r="R112" i="84"/>
  <c r="S111" i="84"/>
  <c r="S112" i="84"/>
  <c r="T111" i="84"/>
  <c r="U111" i="84"/>
  <c r="V111" i="84"/>
  <c r="V112" i="84"/>
  <c r="W111" i="84"/>
  <c r="X111" i="84"/>
  <c r="Y111" i="84"/>
  <c r="Z111" i="84"/>
  <c r="Z112" i="84"/>
  <c r="AB111" i="84"/>
  <c r="AD111" i="84"/>
  <c r="AF111" i="84"/>
  <c r="AE111" i="84"/>
  <c r="D112" i="84"/>
  <c r="H112" i="84"/>
  <c r="L112" i="84"/>
  <c r="P112" i="84"/>
  <c r="T112" i="84"/>
  <c r="W112" i="84"/>
  <c r="AB112" i="84"/>
  <c r="AE112" i="84"/>
  <c r="AD6" i="77"/>
  <c r="AF6" i="77"/>
  <c r="AE6" i="77"/>
  <c r="AD7" i="77"/>
  <c r="AE7" i="77"/>
  <c r="AD8" i="77"/>
  <c r="AE8" i="77"/>
  <c r="AF8" i="77"/>
  <c r="C9" i="77"/>
  <c r="D9" i="77"/>
  <c r="E9" i="77"/>
  <c r="AD9" i="77"/>
  <c r="F9" i="77"/>
  <c r="G9" i="77"/>
  <c r="H9" i="77"/>
  <c r="I9" i="77"/>
  <c r="I14" i="77"/>
  <c r="J9" i="77"/>
  <c r="K9" i="77"/>
  <c r="L9" i="77"/>
  <c r="M9" i="77"/>
  <c r="M14" i="77"/>
  <c r="N9" i="77"/>
  <c r="O9" i="77"/>
  <c r="P9" i="77"/>
  <c r="Q9" i="77"/>
  <c r="Q14" i="77"/>
  <c r="R9" i="77"/>
  <c r="S9" i="77"/>
  <c r="T9" i="77"/>
  <c r="U9" i="77"/>
  <c r="U14" i="77"/>
  <c r="V9" i="77"/>
  <c r="W9" i="77"/>
  <c r="X9" i="77"/>
  <c r="Y9" i="77"/>
  <c r="Y14" i="77"/>
  <c r="Z9" i="77"/>
  <c r="AA9" i="77"/>
  <c r="AB9" i="77"/>
  <c r="AC9" i="77"/>
  <c r="AC14" i="77"/>
  <c r="AD10" i="77"/>
  <c r="AE10" i="77"/>
  <c r="AD11" i="77"/>
  <c r="AE11" i="77"/>
  <c r="AD12" i="77"/>
  <c r="AE12" i="77"/>
  <c r="AF12" i="77"/>
  <c r="C13" i="77"/>
  <c r="D13" i="77"/>
  <c r="E13" i="77"/>
  <c r="F13" i="77"/>
  <c r="G13" i="77"/>
  <c r="H13" i="77"/>
  <c r="I13" i="77"/>
  <c r="J13" i="77"/>
  <c r="K13" i="77"/>
  <c r="L13" i="77"/>
  <c r="M13" i="77"/>
  <c r="N13" i="77"/>
  <c r="O13" i="77"/>
  <c r="P13" i="77"/>
  <c r="Q13" i="77"/>
  <c r="R13" i="77"/>
  <c r="S13" i="77"/>
  <c r="T13" i="77"/>
  <c r="U13" i="77"/>
  <c r="V13" i="77"/>
  <c r="W13" i="77"/>
  <c r="X13" i="77"/>
  <c r="Y13" i="77"/>
  <c r="Z13" i="77"/>
  <c r="AA13" i="77"/>
  <c r="AB13" i="77"/>
  <c r="AC13" i="77"/>
  <c r="AD13" i="77"/>
  <c r="C14" i="77"/>
  <c r="D14" i="77"/>
  <c r="E14" i="77"/>
  <c r="G14" i="77"/>
  <c r="H14" i="77"/>
  <c r="J14" i="77"/>
  <c r="K14" i="77"/>
  <c r="L14" i="77"/>
  <c r="N14" i="77"/>
  <c r="O14" i="77"/>
  <c r="P14" i="77"/>
  <c r="R14" i="77"/>
  <c r="S14" i="77"/>
  <c r="T14" i="77"/>
  <c r="T50" i="77"/>
  <c r="V14" i="77"/>
  <c r="W14" i="77"/>
  <c r="X14" i="77"/>
  <c r="Z14" i="77"/>
  <c r="AA14" i="77"/>
  <c r="AB14" i="77"/>
  <c r="AD14" i="77"/>
  <c r="AD15" i="77"/>
  <c r="AF15" i="77"/>
  <c r="AE15" i="77"/>
  <c r="AD16" i="77"/>
  <c r="AE16" i="77"/>
  <c r="AF16" i="77"/>
  <c r="AD17" i="77"/>
  <c r="AE17" i="77"/>
  <c r="AF17" i="77"/>
  <c r="AD18" i="77"/>
  <c r="AF18" i="77"/>
  <c r="AE18" i="77"/>
  <c r="C19" i="77"/>
  <c r="D19" i="77"/>
  <c r="E19" i="77"/>
  <c r="F19" i="77"/>
  <c r="F24" i="77"/>
  <c r="G19" i="77"/>
  <c r="H19" i="77"/>
  <c r="H24" i="77"/>
  <c r="I19" i="77"/>
  <c r="J19" i="77"/>
  <c r="J24" i="77"/>
  <c r="K19" i="77"/>
  <c r="L19" i="77"/>
  <c r="L24" i="77"/>
  <c r="M19" i="77"/>
  <c r="N19" i="77"/>
  <c r="N24" i="77"/>
  <c r="O19" i="77"/>
  <c r="P19" i="77"/>
  <c r="P24" i="77"/>
  <c r="Q19" i="77"/>
  <c r="R19" i="77"/>
  <c r="R24" i="77"/>
  <c r="S19" i="77"/>
  <c r="T19" i="77"/>
  <c r="T24" i="77"/>
  <c r="U19" i="77"/>
  <c r="V19" i="77"/>
  <c r="V24" i="77"/>
  <c r="W19" i="77"/>
  <c r="X19" i="77"/>
  <c r="X24" i="77"/>
  <c r="Y19" i="77"/>
  <c r="Z19" i="77"/>
  <c r="Z24" i="77"/>
  <c r="AA19" i="77"/>
  <c r="AB19" i="77"/>
  <c r="AC19" i="77"/>
  <c r="AD20" i="77"/>
  <c r="AE20" i="77"/>
  <c r="AF20" i="77"/>
  <c r="AD21" i="77"/>
  <c r="AF21" i="77"/>
  <c r="AE21" i="77"/>
  <c r="AD22" i="77"/>
  <c r="AF22" i="77"/>
  <c r="AE22" i="77"/>
  <c r="C23" i="77"/>
  <c r="AD23" i="77"/>
  <c r="AF23" i="77"/>
  <c r="D23" i="77"/>
  <c r="E23" i="77"/>
  <c r="E24" i="77"/>
  <c r="F23" i="77"/>
  <c r="G23" i="77"/>
  <c r="H23" i="77"/>
  <c r="I23" i="77"/>
  <c r="I24" i="77"/>
  <c r="J23" i="77"/>
  <c r="K23" i="77"/>
  <c r="L23" i="77"/>
  <c r="M23" i="77"/>
  <c r="M24" i="77"/>
  <c r="N23" i="77"/>
  <c r="O23" i="77"/>
  <c r="P23" i="77"/>
  <c r="Q23" i="77"/>
  <c r="Q24" i="77"/>
  <c r="R23" i="77"/>
  <c r="S23" i="77"/>
  <c r="T23" i="77"/>
  <c r="U23" i="77"/>
  <c r="U24" i="77"/>
  <c r="V23" i="77"/>
  <c r="W23" i="77"/>
  <c r="X23" i="77"/>
  <c r="Y23" i="77"/>
  <c r="Y24" i="77"/>
  <c r="Z23" i="77"/>
  <c r="AA23" i="77"/>
  <c r="AB23" i="77"/>
  <c r="AC23" i="77"/>
  <c r="AC24" i="77"/>
  <c r="AE23" i="77"/>
  <c r="C24" i="77"/>
  <c r="G24" i="77"/>
  <c r="G50" i="77"/>
  <c r="K24" i="77"/>
  <c r="O24" i="77"/>
  <c r="S24" i="77"/>
  <c r="W24" i="77"/>
  <c r="AA24" i="77"/>
  <c r="AD25" i="77"/>
  <c r="AE25" i="77"/>
  <c r="AF25" i="77"/>
  <c r="AD26" i="77"/>
  <c r="AE26" i="77"/>
  <c r="AF26" i="77"/>
  <c r="C27" i="77"/>
  <c r="D27" i="77"/>
  <c r="E27" i="77"/>
  <c r="F27" i="77"/>
  <c r="G27" i="77"/>
  <c r="G38" i="77"/>
  <c r="H27" i="77"/>
  <c r="I27" i="77"/>
  <c r="J27" i="77"/>
  <c r="K27" i="77"/>
  <c r="K38" i="77"/>
  <c r="L27" i="77"/>
  <c r="M27" i="77"/>
  <c r="N27" i="77"/>
  <c r="O27" i="77"/>
  <c r="O38" i="77"/>
  <c r="P27" i="77"/>
  <c r="Q27" i="77"/>
  <c r="R27" i="77"/>
  <c r="S27" i="77"/>
  <c r="S38" i="77"/>
  <c r="T27" i="77"/>
  <c r="U27" i="77"/>
  <c r="V27" i="77"/>
  <c r="W27" i="77"/>
  <c r="W38" i="77"/>
  <c r="X27" i="77"/>
  <c r="Y27" i="77"/>
  <c r="Z27" i="77"/>
  <c r="AA27" i="77"/>
  <c r="AA38" i="77"/>
  <c r="AB27" i="77"/>
  <c r="AC27" i="77"/>
  <c r="AE27" i="77"/>
  <c r="AD28" i="77"/>
  <c r="AE28" i="77"/>
  <c r="AF28" i="77"/>
  <c r="AD29" i="77"/>
  <c r="AE29" i="77"/>
  <c r="AF29" i="77"/>
  <c r="AD30" i="77"/>
  <c r="AF30" i="77"/>
  <c r="AE30" i="77"/>
  <c r="AD31" i="77"/>
  <c r="AE31" i="77"/>
  <c r="C32" i="77"/>
  <c r="D32" i="77"/>
  <c r="E32" i="77"/>
  <c r="F32" i="77"/>
  <c r="G32" i="77"/>
  <c r="H32" i="77"/>
  <c r="I32" i="77"/>
  <c r="I38" i="77"/>
  <c r="J32" i="77"/>
  <c r="K32" i="77"/>
  <c r="L32" i="77"/>
  <c r="M32" i="77"/>
  <c r="N32" i="77"/>
  <c r="O32" i="77"/>
  <c r="P32" i="77"/>
  <c r="Q32" i="77"/>
  <c r="Q38" i="77"/>
  <c r="R32" i="77"/>
  <c r="S32" i="77"/>
  <c r="T32" i="77"/>
  <c r="U32" i="77"/>
  <c r="V32" i="77"/>
  <c r="W32" i="77"/>
  <c r="X32" i="77"/>
  <c r="Y32" i="77"/>
  <c r="Y38" i="77"/>
  <c r="Z32" i="77"/>
  <c r="AA32" i="77"/>
  <c r="AB32" i="77"/>
  <c r="AC32" i="77"/>
  <c r="AE32" i="77"/>
  <c r="AD33" i="77"/>
  <c r="AF33" i="77"/>
  <c r="AE33" i="77"/>
  <c r="AD34" i="77"/>
  <c r="AE34" i="77"/>
  <c r="AD35" i="77"/>
  <c r="AE35" i="77"/>
  <c r="AF35" i="77"/>
  <c r="AD36" i="77"/>
  <c r="AE36" i="77"/>
  <c r="AF36" i="77"/>
  <c r="C37" i="77"/>
  <c r="D37" i="77"/>
  <c r="E37" i="77"/>
  <c r="F37" i="77"/>
  <c r="F38" i="77"/>
  <c r="G37" i="77"/>
  <c r="H37" i="77"/>
  <c r="I37" i="77"/>
  <c r="J37" i="77"/>
  <c r="J38" i="77"/>
  <c r="K37" i="77"/>
  <c r="L37" i="77"/>
  <c r="M37" i="77"/>
  <c r="N37" i="77"/>
  <c r="N38" i="77"/>
  <c r="O37" i="77"/>
  <c r="P37" i="77"/>
  <c r="Q37" i="77"/>
  <c r="R37" i="77"/>
  <c r="R38" i="77"/>
  <c r="S37" i="77"/>
  <c r="T37" i="77"/>
  <c r="U37" i="77"/>
  <c r="V37" i="77"/>
  <c r="V38" i="77"/>
  <c r="W37" i="77"/>
  <c r="X37" i="77"/>
  <c r="Y37" i="77"/>
  <c r="Z37" i="77"/>
  <c r="Z38" i="77"/>
  <c r="AA37" i="77"/>
  <c r="AB37" i="77"/>
  <c r="AC37" i="77"/>
  <c r="AE37" i="77"/>
  <c r="D38" i="77"/>
  <c r="E38" i="77"/>
  <c r="H38" i="77"/>
  <c r="L38" i="77"/>
  <c r="M38" i="77"/>
  <c r="P38" i="77"/>
  <c r="T38" i="77"/>
  <c r="U38" i="77"/>
  <c r="X38" i="77"/>
  <c r="AB38" i="77"/>
  <c r="AC38" i="77"/>
  <c r="AD39" i="77"/>
  <c r="AE39" i="77"/>
  <c r="AD40" i="77"/>
  <c r="AE40" i="77"/>
  <c r="AD41" i="77"/>
  <c r="AE41" i="77"/>
  <c r="AF41" i="77"/>
  <c r="AD42" i="77"/>
  <c r="AE42" i="77"/>
  <c r="AF42" i="77"/>
  <c r="C43" i="77"/>
  <c r="C49" i="77"/>
  <c r="D43" i="77"/>
  <c r="E43" i="77"/>
  <c r="F43" i="77"/>
  <c r="G43" i="77"/>
  <c r="H43" i="77"/>
  <c r="I43" i="77"/>
  <c r="J43" i="77"/>
  <c r="K43" i="77"/>
  <c r="K49" i="77"/>
  <c r="L43" i="77"/>
  <c r="M43" i="77"/>
  <c r="N43" i="77"/>
  <c r="O43" i="77"/>
  <c r="P43" i="77"/>
  <c r="Q43" i="77"/>
  <c r="R43" i="77"/>
  <c r="S43" i="77"/>
  <c r="S49" i="77"/>
  <c r="T43" i="77"/>
  <c r="U43" i="77"/>
  <c r="V43" i="77"/>
  <c r="W43" i="77"/>
  <c r="X43" i="77"/>
  <c r="Y43" i="77"/>
  <c r="Z43" i="77"/>
  <c r="AA43" i="77"/>
  <c r="AA49" i="77"/>
  <c r="AB43" i="77"/>
  <c r="AC43" i="77"/>
  <c r="AE43" i="77"/>
  <c r="AD44" i="77"/>
  <c r="AE44" i="77"/>
  <c r="AF44" i="77"/>
  <c r="AD45" i="77"/>
  <c r="AE45" i="77"/>
  <c r="AF45" i="77"/>
  <c r="AD46" i="77"/>
  <c r="AF46" i="77"/>
  <c r="AE46" i="77"/>
  <c r="AD47" i="77"/>
  <c r="AF47" i="77"/>
  <c r="AE47" i="77"/>
  <c r="C48" i="77"/>
  <c r="D48" i="77"/>
  <c r="D49" i="77"/>
  <c r="E48" i="77"/>
  <c r="E49" i="77"/>
  <c r="F48" i="77"/>
  <c r="G48" i="77"/>
  <c r="H48" i="77"/>
  <c r="H49" i="77"/>
  <c r="I48" i="77"/>
  <c r="I49" i="77"/>
  <c r="J48" i="77"/>
  <c r="K48" i="77"/>
  <c r="L48" i="77"/>
  <c r="L49" i="77"/>
  <c r="M48" i="77"/>
  <c r="M49" i="77"/>
  <c r="N48" i="77"/>
  <c r="O48" i="77"/>
  <c r="P48" i="77"/>
  <c r="P49" i="77"/>
  <c r="Q48" i="77"/>
  <c r="Q49" i="77"/>
  <c r="R48" i="77"/>
  <c r="S48" i="77"/>
  <c r="T48" i="77"/>
  <c r="T49" i="77"/>
  <c r="U48" i="77"/>
  <c r="U49" i="77"/>
  <c r="U50" i="77"/>
  <c r="V48" i="77"/>
  <c r="W48" i="77"/>
  <c r="X48" i="77"/>
  <c r="X49" i="77"/>
  <c r="Y48" i="77"/>
  <c r="Y49" i="77"/>
  <c r="Z48" i="77"/>
  <c r="AA48" i="77"/>
  <c r="AB48" i="77"/>
  <c r="AB49" i="77"/>
  <c r="AC48" i="77"/>
  <c r="AC49" i="77"/>
  <c r="AE48" i="77"/>
  <c r="F49" i="77"/>
  <c r="G49" i="77"/>
  <c r="J49" i="77"/>
  <c r="N49" i="77"/>
  <c r="O49" i="77"/>
  <c r="R49" i="77"/>
  <c r="V49" i="77"/>
  <c r="W49" i="77"/>
  <c r="Z49" i="77"/>
  <c r="AE49" i="77"/>
  <c r="E50" i="77"/>
  <c r="AD65" i="77"/>
  <c r="AF65" i="77"/>
  <c r="AE65" i="77"/>
  <c r="AD66" i="77"/>
  <c r="AF66" i="77"/>
  <c r="AE66" i="77"/>
  <c r="AD67" i="77"/>
  <c r="AE67" i="77"/>
  <c r="AF67" i="77"/>
  <c r="C68" i="77"/>
  <c r="D68" i="77"/>
  <c r="E68" i="77"/>
  <c r="F68" i="77"/>
  <c r="F73" i="77"/>
  <c r="G68" i="77"/>
  <c r="H68" i="77"/>
  <c r="H73" i="77"/>
  <c r="I68" i="77"/>
  <c r="J68" i="77"/>
  <c r="J73" i="77"/>
  <c r="K68" i="77"/>
  <c r="L68" i="77"/>
  <c r="L73" i="77"/>
  <c r="M68" i="77"/>
  <c r="N68" i="77"/>
  <c r="N73" i="77"/>
  <c r="O68" i="77"/>
  <c r="P68" i="77"/>
  <c r="P73" i="77"/>
  <c r="Q68" i="77"/>
  <c r="R68" i="77"/>
  <c r="R73" i="77"/>
  <c r="S68" i="77"/>
  <c r="T68" i="77"/>
  <c r="T73" i="77"/>
  <c r="U68" i="77"/>
  <c r="V68" i="77"/>
  <c r="V73" i="77"/>
  <c r="W68" i="77"/>
  <c r="X68" i="77"/>
  <c r="X73" i="77"/>
  <c r="Y68" i="77"/>
  <c r="Z68" i="77"/>
  <c r="Z73" i="77"/>
  <c r="AA68" i="77"/>
  <c r="AB68" i="77"/>
  <c r="AB73" i="77"/>
  <c r="AC68" i="77"/>
  <c r="AD69" i="77"/>
  <c r="AE69" i="77"/>
  <c r="AD70" i="77"/>
  <c r="AE70" i="77"/>
  <c r="AF70" i="77"/>
  <c r="AD71" i="77"/>
  <c r="AE71" i="77"/>
  <c r="AF71" i="77"/>
  <c r="C72" i="77"/>
  <c r="D72" i="77"/>
  <c r="E72" i="77"/>
  <c r="E73" i="77"/>
  <c r="E109" i="77"/>
  <c r="F72" i="77"/>
  <c r="G72" i="77"/>
  <c r="H72" i="77"/>
  <c r="I72" i="77"/>
  <c r="I73" i="77"/>
  <c r="I109" i="77"/>
  <c r="J72" i="77"/>
  <c r="K72" i="77"/>
  <c r="L72" i="77"/>
  <c r="M72" i="77"/>
  <c r="M73" i="77"/>
  <c r="M109" i="77"/>
  <c r="N72" i="77"/>
  <c r="O72" i="77"/>
  <c r="P72" i="77"/>
  <c r="Q72" i="77"/>
  <c r="Q73" i="77"/>
  <c r="Q109" i="77"/>
  <c r="R72" i="77"/>
  <c r="S72" i="77"/>
  <c r="T72" i="77"/>
  <c r="U72" i="77"/>
  <c r="U73" i="77"/>
  <c r="U109" i="77"/>
  <c r="V72" i="77"/>
  <c r="W72" i="77"/>
  <c r="X72" i="77"/>
  <c r="Y72" i="77"/>
  <c r="Y73" i="77"/>
  <c r="Y109" i="77"/>
  <c r="Z72" i="77"/>
  <c r="AA72" i="77"/>
  <c r="AB72" i="77"/>
  <c r="AC72" i="77"/>
  <c r="AC73" i="77"/>
  <c r="AC109" i="77"/>
  <c r="AE72" i="77"/>
  <c r="C73" i="77"/>
  <c r="G73" i="77"/>
  <c r="G109" i="77"/>
  <c r="K73" i="77"/>
  <c r="O73" i="77"/>
  <c r="O109" i="77"/>
  <c r="S73" i="77"/>
  <c r="W73" i="77"/>
  <c r="W109" i="77"/>
  <c r="AA73" i="77"/>
  <c r="AD74" i="77"/>
  <c r="AE74" i="77"/>
  <c r="AF74" i="77"/>
  <c r="AD75" i="77"/>
  <c r="AF75" i="77"/>
  <c r="AE75" i="77"/>
  <c r="AD76" i="77"/>
  <c r="AE76" i="77"/>
  <c r="AF76" i="77"/>
  <c r="AD77" i="77"/>
  <c r="AE77" i="77"/>
  <c r="AF77" i="77"/>
  <c r="C78" i="77"/>
  <c r="D78" i="77"/>
  <c r="E78" i="77"/>
  <c r="E83" i="77"/>
  <c r="F78" i="77"/>
  <c r="G78" i="77"/>
  <c r="G83" i="77"/>
  <c r="H78" i="77"/>
  <c r="I78" i="77"/>
  <c r="I83" i="77"/>
  <c r="J78" i="77"/>
  <c r="K78" i="77"/>
  <c r="K83" i="77"/>
  <c r="L78" i="77"/>
  <c r="M78" i="77"/>
  <c r="M83" i="77"/>
  <c r="N78" i="77"/>
  <c r="O78" i="77"/>
  <c r="O83" i="77"/>
  <c r="P78" i="77"/>
  <c r="Q78" i="77"/>
  <c r="Q83" i="77"/>
  <c r="R78" i="77"/>
  <c r="S78" i="77"/>
  <c r="S83" i="77"/>
  <c r="T78" i="77"/>
  <c r="U78" i="77"/>
  <c r="U83" i="77"/>
  <c r="V78" i="77"/>
  <c r="W78" i="77"/>
  <c r="W83" i="77"/>
  <c r="X78" i="77"/>
  <c r="Y78" i="77"/>
  <c r="Y83" i="77"/>
  <c r="Z78" i="77"/>
  <c r="AA78" i="77"/>
  <c r="AA83" i="77"/>
  <c r="AB78" i="77"/>
  <c r="AC78" i="77"/>
  <c r="AC83" i="77"/>
  <c r="AE78" i="77"/>
  <c r="AD79" i="77"/>
  <c r="AF79" i="77"/>
  <c r="AE79" i="77"/>
  <c r="AD80" i="77"/>
  <c r="AE80" i="77"/>
  <c r="AF80" i="77"/>
  <c r="AD81" i="77"/>
  <c r="AF81" i="77"/>
  <c r="AE81" i="77"/>
  <c r="C82" i="77"/>
  <c r="D82" i="77"/>
  <c r="E82" i="77"/>
  <c r="F82" i="77"/>
  <c r="G82" i="77"/>
  <c r="H82" i="77"/>
  <c r="H83" i="77"/>
  <c r="I82" i="77"/>
  <c r="J82" i="77"/>
  <c r="K82" i="77"/>
  <c r="L82" i="77"/>
  <c r="M82" i="77"/>
  <c r="N82" i="77"/>
  <c r="O82" i="77"/>
  <c r="P82" i="77"/>
  <c r="P83" i="77"/>
  <c r="Q82" i="77"/>
  <c r="R82" i="77"/>
  <c r="S82" i="77"/>
  <c r="T82" i="77"/>
  <c r="U82" i="77"/>
  <c r="V82" i="77"/>
  <c r="W82" i="77"/>
  <c r="X82" i="77"/>
  <c r="X83" i="77"/>
  <c r="Y82" i="77"/>
  <c r="Z82" i="77"/>
  <c r="AA82" i="77"/>
  <c r="AB82" i="77"/>
  <c r="AD82" i="77"/>
  <c r="AC82" i="77"/>
  <c r="F83" i="77"/>
  <c r="F109" i="77"/>
  <c r="J83" i="77"/>
  <c r="L83" i="77"/>
  <c r="N83" i="77"/>
  <c r="N109" i="77"/>
  <c r="R83" i="77"/>
  <c r="T83" i="77"/>
  <c r="V83" i="77"/>
  <c r="V109" i="77"/>
  <c r="Z83" i="77"/>
  <c r="AD84" i="77"/>
  <c r="AE84" i="77"/>
  <c r="AD85" i="77"/>
  <c r="AE85" i="77"/>
  <c r="AF85" i="77"/>
  <c r="C86" i="77"/>
  <c r="D86" i="77"/>
  <c r="E86" i="77"/>
  <c r="E97" i="77"/>
  <c r="F86" i="77"/>
  <c r="G86" i="77"/>
  <c r="H86" i="77"/>
  <c r="I86" i="77"/>
  <c r="I97" i="77"/>
  <c r="J86" i="77"/>
  <c r="K86" i="77"/>
  <c r="L86" i="77"/>
  <c r="L97" i="77"/>
  <c r="M86" i="77"/>
  <c r="M97" i="77"/>
  <c r="N86" i="77"/>
  <c r="O86" i="77"/>
  <c r="P86" i="77"/>
  <c r="Q86" i="77"/>
  <c r="Q97" i="77"/>
  <c r="R86" i="77"/>
  <c r="R97" i="77"/>
  <c r="R109" i="77"/>
  <c r="S86" i="77"/>
  <c r="T86" i="77"/>
  <c r="U86" i="77"/>
  <c r="U97" i="77"/>
  <c r="V86" i="77"/>
  <c r="W86" i="77"/>
  <c r="X86" i="77"/>
  <c r="Y86" i="77"/>
  <c r="Y97" i="77"/>
  <c r="Z86" i="77"/>
  <c r="AA86" i="77"/>
  <c r="AB86" i="77"/>
  <c r="AB97" i="77"/>
  <c r="AD97" i="77"/>
  <c r="AC86" i="77"/>
  <c r="AC97" i="77"/>
  <c r="AD86" i="77"/>
  <c r="AD87" i="77"/>
  <c r="AF87" i="77"/>
  <c r="AE87" i="77"/>
  <c r="AD88" i="77"/>
  <c r="AF88" i="77"/>
  <c r="AE88" i="77"/>
  <c r="AD89" i="77"/>
  <c r="AE89" i="77"/>
  <c r="AF89" i="77"/>
  <c r="AD90" i="77"/>
  <c r="AF90" i="77"/>
  <c r="AE90" i="77"/>
  <c r="C91" i="77"/>
  <c r="D91" i="77"/>
  <c r="E91" i="77"/>
  <c r="F91" i="77"/>
  <c r="G91" i="77"/>
  <c r="H91" i="77"/>
  <c r="H97" i="77"/>
  <c r="I91" i="77"/>
  <c r="J91" i="77"/>
  <c r="K91" i="77"/>
  <c r="L91" i="77"/>
  <c r="M91" i="77"/>
  <c r="N91" i="77"/>
  <c r="O91" i="77"/>
  <c r="P91" i="77"/>
  <c r="P97" i="77"/>
  <c r="Q91" i="77"/>
  <c r="R91" i="77"/>
  <c r="S91" i="77"/>
  <c r="T91" i="77"/>
  <c r="U91" i="77"/>
  <c r="V91" i="77"/>
  <c r="W91" i="77"/>
  <c r="X91" i="77"/>
  <c r="X97" i="77"/>
  <c r="Y91" i="77"/>
  <c r="Z91" i="77"/>
  <c r="AA91" i="77"/>
  <c r="AB91" i="77"/>
  <c r="AD91" i="77"/>
  <c r="AC91" i="77"/>
  <c r="AD92" i="77"/>
  <c r="AE92" i="77"/>
  <c r="AF92" i="77"/>
  <c r="AD93" i="77"/>
  <c r="AE93" i="77"/>
  <c r="AF93" i="77"/>
  <c r="AD94" i="77"/>
  <c r="AF94" i="77"/>
  <c r="AE94" i="77"/>
  <c r="AD95" i="77"/>
  <c r="AF95" i="77"/>
  <c r="AE95" i="77"/>
  <c r="C96" i="77"/>
  <c r="D96" i="77"/>
  <c r="E96" i="77"/>
  <c r="F96" i="77"/>
  <c r="G96" i="77"/>
  <c r="H96" i="77"/>
  <c r="I96" i="77"/>
  <c r="J96" i="77"/>
  <c r="K96" i="77"/>
  <c r="L96" i="77"/>
  <c r="M96" i="77"/>
  <c r="N96" i="77"/>
  <c r="O96" i="77"/>
  <c r="P96" i="77"/>
  <c r="Q96" i="77"/>
  <c r="R96" i="77"/>
  <c r="S96" i="77"/>
  <c r="T96" i="77"/>
  <c r="U96" i="77"/>
  <c r="V96" i="77"/>
  <c r="W96" i="77"/>
  <c r="X96" i="77"/>
  <c r="Y96" i="77"/>
  <c r="Z96" i="77"/>
  <c r="AA96" i="77"/>
  <c r="AB96" i="77"/>
  <c r="AD96" i="77"/>
  <c r="AC96" i="77"/>
  <c r="C97" i="77"/>
  <c r="D97" i="77"/>
  <c r="F97" i="77"/>
  <c r="G97" i="77"/>
  <c r="J97" i="77"/>
  <c r="K97" i="77"/>
  <c r="N97" i="77"/>
  <c r="O97" i="77"/>
  <c r="S97" i="77"/>
  <c r="T97" i="77"/>
  <c r="V97" i="77"/>
  <c r="W97" i="77"/>
  <c r="Z97" i="77"/>
  <c r="Z109" i="77"/>
  <c r="AA97" i="77"/>
  <c r="AD98" i="77"/>
  <c r="AE98" i="77"/>
  <c r="AF98" i="77"/>
  <c r="AD99" i="77"/>
  <c r="AF99" i="77"/>
  <c r="AE99" i="77"/>
  <c r="AD100" i="77"/>
  <c r="AE100" i="77"/>
  <c r="AD101" i="77"/>
  <c r="AF101" i="77"/>
  <c r="AE101" i="77"/>
  <c r="C102" i="77"/>
  <c r="D102" i="77"/>
  <c r="E102" i="77"/>
  <c r="F102" i="77"/>
  <c r="G102" i="77"/>
  <c r="H102" i="77"/>
  <c r="H108" i="77"/>
  <c r="I102" i="77"/>
  <c r="J102" i="77"/>
  <c r="K102" i="77"/>
  <c r="L102" i="77"/>
  <c r="L108" i="77"/>
  <c r="M102" i="77"/>
  <c r="N102" i="77"/>
  <c r="O102" i="77"/>
  <c r="P102" i="77"/>
  <c r="Q102" i="77"/>
  <c r="R102" i="77"/>
  <c r="S102" i="77"/>
  <c r="T102" i="77"/>
  <c r="T108" i="77"/>
  <c r="U102" i="77"/>
  <c r="V102" i="77"/>
  <c r="W102" i="77"/>
  <c r="X102" i="77"/>
  <c r="X108" i="77"/>
  <c r="Y102" i="77"/>
  <c r="Z102" i="77"/>
  <c r="AA102" i="77"/>
  <c r="AB102" i="77"/>
  <c r="AC102" i="77"/>
  <c r="AD103" i="77"/>
  <c r="AF103" i="77"/>
  <c r="AE103" i="77"/>
  <c r="AD104" i="77"/>
  <c r="AE104" i="77"/>
  <c r="AF104" i="77"/>
  <c r="AD105" i="77"/>
  <c r="AE105" i="77"/>
  <c r="AF105" i="77"/>
  <c r="AD106" i="77"/>
  <c r="AF106" i="77"/>
  <c r="AE106" i="77"/>
  <c r="C107" i="77"/>
  <c r="C108" i="77"/>
  <c r="D107" i="77"/>
  <c r="E107" i="77"/>
  <c r="F107" i="77"/>
  <c r="G107" i="77"/>
  <c r="G108" i="77"/>
  <c r="H107" i="77"/>
  <c r="I107" i="77"/>
  <c r="J107" i="77"/>
  <c r="K107" i="77"/>
  <c r="K108" i="77"/>
  <c r="L107" i="77"/>
  <c r="M107" i="77"/>
  <c r="N107" i="77"/>
  <c r="O107" i="77"/>
  <c r="O108" i="77"/>
  <c r="P107" i="77"/>
  <c r="Q107" i="77"/>
  <c r="R107" i="77"/>
  <c r="R108" i="77"/>
  <c r="S107" i="77"/>
  <c r="S108" i="77"/>
  <c r="T107" i="77"/>
  <c r="U107" i="77"/>
  <c r="V107" i="77"/>
  <c r="W107" i="77"/>
  <c r="W108" i="77"/>
  <c r="X107" i="77"/>
  <c r="Y107" i="77"/>
  <c r="Z107" i="77"/>
  <c r="AA107" i="77"/>
  <c r="AA108" i="77"/>
  <c r="AB107" i="77"/>
  <c r="AD107" i="77"/>
  <c r="AC107" i="77"/>
  <c r="E108" i="77"/>
  <c r="F108" i="77"/>
  <c r="I108" i="77"/>
  <c r="J108" i="77"/>
  <c r="M108" i="77"/>
  <c r="N108" i="77"/>
  <c r="P108" i="77"/>
  <c r="Q108" i="77"/>
  <c r="U108" i="77"/>
  <c r="V108" i="77"/>
  <c r="Y108" i="77"/>
  <c r="Z108" i="77"/>
  <c r="AC108" i="77"/>
  <c r="J109" i="77"/>
  <c r="AJ120" i="77"/>
  <c r="AK120" i="77"/>
  <c r="AL120" i="77"/>
  <c r="AJ121" i="77"/>
  <c r="AK121" i="77"/>
  <c r="AL121" i="77"/>
  <c r="AJ122" i="77"/>
  <c r="AL122" i="77"/>
  <c r="AK122" i="77"/>
  <c r="C123" i="77"/>
  <c r="C128" i="77"/>
  <c r="D123" i="77"/>
  <c r="E123" i="77"/>
  <c r="E128" i="77"/>
  <c r="F129" i="77"/>
  <c r="F123" i="77"/>
  <c r="G123" i="77"/>
  <c r="H123" i="77"/>
  <c r="I123" i="77"/>
  <c r="I128" i="77"/>
  <c r="J123" i="77"/>
  <c r="K123" i="77"/>
  <c r="L123" i="77"/>
  <c r="M123" i="77"/>
  <c r="M128" i="77"/>
  <c r="N123" i="77"/>
  <c r="O123" i="77"/>
  <c r="P123" i="77"/>
  <c r="Q123" i="77"/>
  <c r="Q128" i="77"/>
  <c r="R129" i="77"/>
  <c r="R123" i="77"/>
  <c r="S123" i="77"/>
  <c r="S128" i="77"/>
  <c r="T123" i="77"/>
  <c r="T128" i="77"/>
  <c r="U123" i="77"/>
  <c r="U128" i="77"/>
  <c r="V123" i="77"/>
  <c r="W123" i="77"/>
  <c r="X123" i="77"/>
  <c r="Y123" i="77"/>
  <c r="Y128" i="77"/>
  <c r="Z123" i="77"/>
  <c r="AA123" i="77"/>
  <c r="AB123" i="77"/>
  <c r="AB128" i="77"/>
  <c r="AC123" i="77"/>
  <c r="AC128" i="77"/>
  <c r="AD123" i="77"/>
  <c r="AE123" i="77"/>
  <c r="AF123" i="77"/>
  <c r="AF128" i="77"/>
  <c r="AF169" i="77"/>
  <c r="AG123" i="77"/>
  <c r="AG128" i="77"/>
  <c r="AH123" i="77"/>
  <c r="AI123" i="77"/>
  <c r="AI128" i="77"/>
  <c r="AJ123" i="77"/>
  <c r="AJ124" i="77"/>
  <c r="AK124" i="77"/>
  <c r="AL124" i="77"/>
  <c r="AJ125" i="77"/>
  <c r="AK125" i="77"/>
  <c r="AL125" i="77"/>
  <c r="AJ126" i="77"/>
  <c r="AL126" i="77"/>
  <c r="AK126" i="77"/>
  <c r="C127" i="77"/>
  <c r="D127" i="77"/>
  <c r="E127" i="77"/>
  <c r="F127" i="77"/>
  <c r="G127" i="77"/>
  <c r="G128" i="77"/>
  <c r="H129" i="77"/>
  <c r="H141" i="77"/>
  <c r="H127" i="77"/>
  <c r="H128" i="77"/>
  <c r="I127" i="77"/>
  <c r="J127" i="77"/>
  <c r="K127" i="77"/>
  <c r="L127" i="77"/>
  <c r="L128" i="77"/>
  <c r="M127" i="77"/>
  <c r="N127" i="77"/>
  <c r="O127" i="77"/>
  <c r="P127" i="77"/>
  <c r="Q127" i="77"/>
  <c r="R127" i="77"/>
  <c r="S127" i="77"/>
  <c r="T127" i="77"/>
  <c r="U127" i="77"/>
  <c r="V127" i="77"/>
  <c r="W127" i="77"/>
  <c r="W128" i="77"/>
  <c r="X127" i="77"/>
  <c r="Y127" i="77"/>
  <c r="Z127" i="77"/>
  <c r="AA127" i="77"/>
  <c r="AB127" i="77"/>
  <c r="AC127" i="77"/>
  <c r="AD127" i="77"/>
  <c r="AE127" i="77"/>
  <c r="AF127" i="77"/>
  <c r="AG127" i="77"/>
  <c r="AH127" i="77"/>
  <c r="AI127" i="77"/>
  <c r="AJ127" i="77"/>
  <c r="F128" i="77"/>
  <c r="J128" i="77"/>
  <c r="K128" i="77"/>
  <c r="L129" i="77"/>
  <c r="L141" i="77"/>
  <c r="N128" i="77"/>
  <c r="O128" i="77"/>
  <c r="P128" i="77"/>
  <c r="R128" i="77"/>
  <c r="V128" i="77"/>
  <c r="Z128" i="77"/>
  <c r="Z129" i="77"/>
  <c r="AA128" i="77"/>
  <c r="AB129" i="77"/>
  <c r="AB141" i="77"/>
  <c r="AD128" i="77"/>
  <c r="AE128" i="77"/>
  <c r="AH128" i="77"/>
  <c r="J129" i="77"/>
  <c r="N129" i="77"/>
  <c r="V129" i="77"/>
  <c r="AD129" i="77"/>
  <c r="AI129" i="77"/>
  <c r="AJ130" i="77"/>
  <c r="AK130" i="77"/>
  <c r="AL130" i="77"/>
  <c r="AJ131" i="77"/>
  <c r="AL131" i="77"/>
  <c r="AK131" i="77"/>
  <c r="AJ132" i="77"/>
  <c r="AL132" i="77"/>
  <c r="AK132" i="77"/>
  <c r="AJ133" i="77"/>
  <c r="AK133" i="77"/>
  <c r="AL133" i="77"/>
  <c r="C134" i="77"/>
  <c r="D134" i="77"/>
  <c r="E134" i="77"/>
  <c r="F134" i="77"/>
  <c r="G134" i="77"/>
  <c r="G139" i="77"/>
  <c r="H140" i="77"/>
  <c r="H134" i="77"/>
  <c r="I134" i="77"/>
  <c r="J134" i="77"/>
  <c r="J139" i="77"/>
  <c r="J169" i="77"/>
  <c r="K134" i="77"/>
  <c r="K139" i="77"/>
  <c r="L134" i="77"/>
  <c r="M134" i="77"/>
  <c r="N134" i="77"/>
  <c r="N139" i="77"/>
  <c r="O134" i="77"/>
  <c r="O139" i="77"/>
  <c r="P140" i="77"/>
  <c r="P134" i="77"/>
  <c r="Q134" i="77"/>
  <c r="Q139" i="77"/>
  <c r="R134" i="77"/>
  <c r="R139" i="77"/>
  <c r="R169" i="77"/>
  <c r="S134" i="77"/>
  <c r="T134" i="77"/>
  <c r="U134" i="77"/>
  <c r="U139" i="77"/>
  <c r="V134" i="77"/>
  <c r="V139" i="77"/>
  <c r="W134" i="77"/>
  <c r="X134" i="77"/>
  <c r="Y134" i="77"/>
  <c r="Y139" i="77"/>
  <c r="Z134" i="77"/>
  <c r="Z139" i="77"/>
  <c r="Z169" i="77"/>
  <c r="AA134" i="77"/>
  <c r="AB134" i="77"/>
  <c r="AC134" i="77"/>
  <c r="AC139" i="77"/>
  <c r="AD134" i="77"/>
  <c r="AD139" i="77"/>
  <c r="AE134" i="77"/>
  <c r="AF134" i="77"/>
  <c r="AG134" i="77"/>
  <c r="AG139" i="77"/>
  <c r="AH134" i="77"/>
  <c r="AH139" i="77"/>
  <c r="AH169" i="77"/>
  <c r="AI134" i="77"/>
  <c r="AJ135" i="77"/>
  <c r="AL135" i="77"/>
  <c r="AK135" i="77"/>
  <c r="AJ136" i="77"/>
  <c r="AK136" i="77"/>
  <c r="AJ137" i="77"/>
  <c r="AK137" i="77"/>
  <c r="AL137" i="77"/>
  <c r="C138" i="77"/>
  <c r="D138" i="77"/>
  <c r="AK138" i="77"/>
  <c r="E138" i="77"/>
  <c r="F138" i="77"/>
  <c r="G138" i="77"/>
  <c r="H138" i="77"/>
  <c r="I138" i="77"/>
  <c r="J138" i="77"/>
  <c r="K138" i="77"/>
  <c r="L138" i="77"/>
  <c r="L139" i="77"/>
  <c r="M138" i="77"/>
  <c r="N138" i="77"/>
  <c r="O138" i="77"/>
  <c r="P138" i="77"/>
  <c r="Q138" i="77"/>
  <c r="R138" i="77"/>
  <c r="S138" i="77"/>
  <c r="T138" i="77"/>
  <c r="U138" i="77"/>
  <c r="V138" i="77"/>
  <c r="W138" i="77"/>
  <c r="X138" i="77"/>
  <c r="Y138" i="77"/>
  <c r="Z138" i="77"/>
  <c r="AA138" i="77"/>
  <c r="AB138" i="77"/>
  <c r="AC138" i="77"/>
  <c r="AD138" i="77"/>
  <c r="AE138" i="77"/>
  <c r="AF138" i="77"/>
  <c r="AG138" i="77"/>
  <c r="AH138" i="77"/>
  <c r="AJ138" i="77"/>
  <c r="AL138" i="77"/>
  <c r="AI138" i="77"/>
  <c r="D139" i="77"/>
  <c r="E139" i="77"/>
  <c r="H139" i="77"/>
  <c r="I139" i="77"/>
  <c r="M139" i="77"/>
  <c r="P139" i="77"/>
  <c r="S139" i="77"/>
  <c r="T139" i="77"/>
  <c r="W139" i="77"/>
  <c r="X140" i="77"/>
  <c r="X139" i="77"/>
  <c r="AA139" i="77"/>
  <c r="AB139" i="77"/>
  <c r="AE139" i="77"/>
  <c r="AF140" i="77"/>
  <c r="AF139" i="77"/>
  <c r="AI139" i="77"/>
  <c r="L140" i="77"/>
  <c r="T140" i="77"/>
  <c r="AB140" i="77"/>
  <c r="C141" i="77"/>
  <c r="E141" i="77"/>
  <c r="G141" i="77"/>
  <c r="I141" i="77"/>
  <c r="K141" i="77"/>
  <c r="M141" i="77"/>
  <c r="O141" i="77"/>
  <c r="Q141" i="77"/>
  <c r="S141" i="77"/>
  <c r="U141" i="77"/>
  <c r="W141" i="77"/>
  <c r="Y141" i="77"/>
  <c r="AA141" i="77"/>
  <c r="AC141" i="77"/>
  <c r="AE141" i="77"/>
  <c r="AG141" i="77"/>
  <c r="AH141" i="77"/>
  <c r="AJ141" i="77"/>
  <c r="AK141" i="77"/>
  <c r="AJ142" i="77"/>
  <c r="AL142" i="77"/>
  <c r="AK142" i="77"/>
  <c r="AJ143" i="77"/>
  <c r="AL143" i="77"/>
  <c r="AK143" i="77"/>
  <c r="C144" i="77"/>
  <c r="D144" i="77"/>
  <c r="E144" i="77"/>
  <c r="F144" i="77"/>
  <c r="G144" i="77"/>
  <c r="H144" i="77"/>
  <c r="I144" i="77"/>
  <c r="J144" i="77"/>
  <c r="K144" i="77"/>
  <c r="L144" i="77"/>
  <c r="M144" i="77"/>
  <c r="N144" i="77"/>
  <c r="O144" i="77"/>
  <c r="P144" i="77"/>
  <c r="Q144" i="77"/>
  <c r="R144" i="77"/>
  <c r="S144" i="77"/>
  <c r="T144" i="77"/>
  <c r="U144" i="77"/>
  <c r="V144" i="77"/>
  <c r="W144" i="77"/>
  <c r="X144" i="77"/>
  <c r="Y144" i="77"/>
  <c r="Z144" i="77"/>
  <c r="AA144" i="77"/>
  <c r="AB144" i="77"/>
  <c r="AC144" i="77"/>
  <c r="AD144" i="77"/>
  <c r="AE144" i="77"/>
  <c r="AF144" i="77"/>
  <c r="AG144" i="77"/>
  <c r="AH144" i="77"/>
  <c r="AI144" i="77"/>
  <c r="AJ144" i="77"/>
  <c r="AJ145" i="77"/>
  <c r="AL145" i="77"/>
  <c r="AK145" i="77"/>
  <c r="AJ146" i="77"/>
  <c r="AK146" i="77"/>
  <c r="AL146" i="77"/>
  <c r="AJ147" i="77"/>
  <c r="AL147" i="77"/>
  <c r="AK147" i="77"/>
  <c r="AJ148" i="77"/>
  <c r="AL148" i="77"/>
  <c r="AK148" i="77"/>
  <c r="C149" i="77"/>
  <c r="D149" i="77"/>
  <c r="E149" i="77"/>
  <c r="F149" i="77"/>
  <c r="G149" i="77"/>
  <c r="H149" i="77"/>
  <c r="I149" i="77"/>
  <c r="J149" i="77"/>
  <c r="K149" i="77"/>
  <c r="L149" i="77"/>
  <c r="M149" i="77"/>
  <c r="N149" i="77"/>
  <c r="O149" i="77"/>
  <c r="P149" i="77"/>
  <c r="Q149" i="77"/>
  <c r="R149" i="77"/>
  <c r="S149" i="77"/>
  <c r="T149" i="77"/>
  <c r="U149" i="77"/>
  <c r="V149" i="77"/>
  <c r="W149" i="77"/>
  <c r="X149" i="77"/>
  <c r="Y149" i="77"/>
  <c r="Z149" i="77"/>
  <c r="AA149" i="77"/>
  <c r="AB149" i="77"/>
  <c r="AC149" i="77"/>
  <c r="AD149" i="77"/>
  <c r="AE149" i="77"/>
  <c r="AF149" i="77"/>
  <c r="AG149" i="77"/>
  <c r="AH149" i="77"/>
  <c r="AI149" i="77"/>
  <c r="AJ149" i="77"/>
  <c r="AJ150" i="77"/>
  <c r="AK150" i="77"/>
  <c r="AK154" i="77"/>
  <c r="AJ151" i="77"/>
  <c r="AK151" i="77"/>
  <c r="AL151" i="77"/>
  <c r="AJ152" i="77"/>
  <c r="AL152" i="77"/>
  <c r="AK152" i="77"/>
  <c r="AJ153" i="77"/>
  <c r="AL153" i="77"/>
  <c r="AK153" i="77"/>
  <c r="C154" i="77"/>
  <c r="D154" i="77"/>
  <c r="E154" i="77"/>
  <c r="F154" i="77"/>
  <c r="G154" i="77"/>
  <c r="H154" i="77"/>
  <c r="I154" i="77"/>
  <c r="J154" i="77"/>
  <c r="K154" i="77"/>
  <c r="L154" i="77"/>
  <c r="M154" i="77"/>
  <c r="N154" i="77"/>
  <c r="O154" i="77"/>
  <c r="P154" i="77"/>
  <c r="Q154" i="77"/>
  <c r="R154" i="77"/>
  <c r="S154" i="77"/>
  <c r="T154" i="77"/>
  <c r="U154" i="77"/>
  <c r="V154" i="77"/>
  <c r="W154" i="77"/>
  <c r="X154" i="77"/>
  <c r="Y154" i="77"/>
  <c r="Z154" i="77"/>
  <c r="AA154" i="77"/>
  <c r="AB154" i="77"/>
  <c r="AC154" i="77"/>
  <c r="AD154" i="77"/>
  <c r="AE154" i="77"/>
  <c r="AF154" i="77"/>
  <c r="AG154" i="77"/>
  <c r="AH154" i="77"/>
  <c r="AI154" i="77"/>
  <c r="AJ154" i="77"/>
  <c r="C155" i="77"/>
  <c r="D155" i="77"/>
  <c r="E155" i="77"/>
  <c r="F155" i="77"/>
  <c r="G155" i="77"/>
  <c r="H155" i="77"/>
  <c r="H156" i="77"/>
  <c r="I155" i="77"/>
  <c r="J156" i="77"/>
  <c r="J155" i="77"/>
  <c r="K155" i="77"/>
  <c r="L155" i="77"/>
  <c r="L156" i="77"/>
  <c r="M155" i="77"/>
  <c r="N155" i="77"/>
  <c r="O155" i="77"/>
  <c r="P155" i="77"/>
  <c r="P156" i="77"/>
  <c r="Q155" i="77"/>
  <c r="R156" i="77"/>
  <c r="R155" i="77"/>
  <c r="S155" i="77"/>
  <c r="T155" i="77"/>
  <c r="T156" i="77"/>
  <c r="U155" i="77"/>
  <c r="V155" i="77"/>
  <c r="W155" i="77"/>
  <c r="X155" i="77"/>
  <c r="X156" i="77"/>
  <c r="Y155" i="77"/>
  <c r="Z156" i="77"/>
  <c r="Z155" i="77"/>
  <c r="AA155" i="77"/>
  <c r="AB155" i="77"/>
  <c r="AB156" i="77"/>
  <c r="AC155" i="77"/>
  <c r="AD155" i="77"/>
  <c r="AE155" i="77"/>
  <c r="AF155" i="77"/>
  <c r="AF156" i="77"/>
  <c r="AG155" i="77"/>
  <c r="AI156" i="77"/>
  <c r="AH155" i="77"/>
  <c r="AI155" i="77"/>
  <c r="AJ155" i="77"/>
  <c r="F156" i="77"/>
  <c r="N156" i="77"/>
  <c r="V156" i="77"/>
  <c r="AD156" i="77"/>
  <c r="AJ157" i="77"/>
  <c r="AL157" i="77"/>
  <c r="AK157" i="77"/>
  <c r="AJ158" i="77"/>
  <c r="AK158" i="77"/>
  <c r="AL158" i="77"/>
  <c r="AJ159" i="77"/>
  <c r="AK159" i="77"/>
  <c r="AL159" i="77"/>
  <c r="AJ160" i="77"/>
  <c r="AL160" i="77"/>
  <c r="AK160" i="77"/>
  <c r="C161" i="77"/>
  <c r="D161" i="77"/>
  <c r="AK161" i="77"/>
  <c r="E161" i="77"/>
  <c r="F161" i="77"/>
  <c r="G161" i="77"/>
  <c r="H161" i="77"/>
  <c r="I161" i="77"/>
  <c r="J161" i="77"/>
  <c r="K161" i="77"/>
  <c r="L161" i="77"/>
  <c r="M161" i="77"/>
  <c r="N161" i="77"/>
  <c r="O161" i="77"/>
  <c r="P161" i="77"/>
  <c r="Q161" i="77"/>
  <c r="R161" i="77"/>
  <c r="S161" i="77"/>
  <c r="T161" i="77"/>
  <c r="U161" i="77"/>
  <c r="V161" i="77"/>
  <c r="W161" i="77"/>
  <c r="X161" i="77"/>
  <c r="Y161" i="77"/>
  <c r="Z161" i="77"/>
  <c r="AA161" i="77"/>
  <c r="AB161" i="77"/>
  <c r="AC161" i="77"/>
  <c r="AD161" i="77"/>
  <c r="AE161" i="77"/>
  <c r="AF161" i="77"/>
  <c r="AG161" i="77"/>
  <c r="AH161" i="77"/>
  <c r="AI161" i="77"/>
  <c r="AJ162" i="77"/>
  <c r="AL162" i="77"/>
  <c r="AK162" i="77"/>
  <c r="AJ163" i="77"/>
  <c r="AK163" i="77"/>
  <c r="AL163" i="77"/>
  <c r="AJ164" i="77"/>
  <c r="AK164" i="77"/>
  <c r="AL164" i="77"/>
  <c r="AJ165" i="77"/>
  <c r="AL165" i="77"/>
  <c r="AK165" i="77"/>
  <c r="C166" i="77"/>
  <c r="D166" i="77"/>
  <c r="AK166" i="77"/>
  <c r="E166" i="77"/>
  <c r="F166" i="77"/>
  <c r="G166" i="77"/>
  <c r="H166" i="77"/>
  <c r="I166" i="77"/>
  <c r="J166" i="77"/>
  <c r="K166" i="77"/>
  <c r="L166" i="77"/>
  <c r="M166" i="77"/>
  <c r="N166" i="77"/>
  <c r="O166" i="77"/>
  <c r="P166" i="77"/>
  <c r="Q166" i="77"/>
  <c r="R166" i="77"/>
  <c r="S166" i="77"/>
  <c r="T166" i="77"/>
  <c r="U166" i="77"/>
  <c r="V166" i="77"/>
  <c r="W166" i="77"/>
  <c r="X166" i="77"/>
  <c r="Y166" i="77"/>
  <c r="Z166" i="77"/>
  <c r="AA166" i="77"/>
  <c r="AB166" i="77"/>
  <c r="AC166" i="77"/>
  <c r="AD166" i="77"/>
  <c r="AE166" i="77"/>
  <c r="AF166" i="77"/>
  <c r="AG166" i="77"/>
  <c r="AH166" i="77"/>
  <c r="AI166" i="77"/>
  <c r="C167" i="77"/>
  <c r="D167" i="77"/>
  <c r="AK167" i="77"/>
  <c r="E167" i="77"/>
  <c r="F167" i="77"/>
  <c r="G167" i="77"/>
  <c r="H168" i="77"/>
  <c r="H167" i="77"/>
  <c r="I167" i="77"/>
  <c r="J167" i="77"/>
  <c r="K167" i="77"/>
  <c r="L167" i="77"/>
  <c r="M167" i="77"/>
  <c r="N167" i="77"/>
  <c r="O167" i="77"/>
  <c r="P168" i="77"/>
  <c r="P167" i="77"/>
  <c r="Q167" i="77"/>
  <c r="R167" i="77"/>
  <c r="S167" i="77"/>
  <c r="T168" i="77"/>
  <c r="T167" i="77"/>
  <c r="U167" i="77"/>
  <c r="V167" i="77"/>
  <c r="W167" i="77"/>
  <c r="X168" i="77"/>
  <c r="X167" i="77"/>
  <c r="Y167" i="77"/>
  <c r="Z167" i="77"/>
  <c r="AA167" i="77"/>
  <c r="AB168" i="77"/>
  <c r="AB167" i="77"/>
  <c r="AC167" i="77"/>
  <c r="AD167" i="77"/>
  <c r="AE167" i="77"/>
  <c r="AF168" i="77"/>
  <c r="AF167" i="77"/>
  <c r="AG167" i="77"/>
  <c r="AH167" i="77"/>
  <c r="AI167" i="77"/>
  <c r="AI168" i="77"/>
  <c r="F168" i="77"/>
  <c r="J168" i="77"/>
  <c r="L168" i="77"/>
  <c r="N168" i="77"/>
  <c r="R168" i="77"/>
  <c r="V168" i="77"/>
  <c r="Z168" i="77"/>
  <c r="AD168" i="77"/>
  <c r="E169" i="77"/>
  <c r="G169" i="77"/>
  <c r="M169" i="77"/>
  <c r="V169" i="77"/>
  <c r="AD169" i="77"/>
  <c r="AA181" i="77"/>
  <c r="AC181" i="77"/>
  <c r="AB181" i="77"/>
  <c r="AD181" i="77"/>
  <c r="AE181" i="77"/>
  <c r="AA182" i="77"/>
  <c r="AB182" i="77"/>
  <c r="AC182" i="77"/>
  <c r="AD182" i="77"/>
  <c r="AE182" i="77"/>
  <c r="AF182" i="77"/>
  <c r="AA183" i="77"/>
  <c r="AC183" i="77"/>
  <c r="AB183" i="77"/>
  <c r="AD183" i="77"/>
  <c r="AE183" i="77"/>
  <c r="C184" i="77"/>
  <c r="D184" i="77"/>
  <c r="E184" i="77"/>
  <c r="F184" i="77"/>
  <c r="G184" i="77"/>
  <c r="H184" i="77"/>
  <c r="I184" i="77"/>
  <c r="J184" i="77"/>
  <c r="K184" i="77"/>
  <c r="L184" i="77"/>
  <c r="M184" i="77"/>
  <c r="N184" i="77"/>
  <c r="O184" i="77"/>
  <c r="P184" i="77"/>
  <c r="Q184" i="77"/>
  <c r="R184" i="77"/>
  <c r="S184" i="77"/>
  <c r="T184" i="77"/>
  <c r="U184" i="77"/>
  <c r="V184" i="77"/>
  <c r="W184" i="77"/>
  <c r="X184" i="77"/>
  <c r="Y184" i="77"/>
  <c r="Z184" i="77"/>
  <c r="AA184" i="77"/>
  <c r="AC184" i="77"/>
  <c r="AB184" i="77"/>
  <c r="AE184" i="77"/>
  <c r="C185" i="77"/>
  <c r="D185" i="77"/>
  <c r="E185" i="77"/>
  <c r="F185" i="77"/>
  <c r="G185" i="77"/>
  <c r="H185" i="77"/>
  <c r="I185" i="77"/>
  <c r="J185" i="77"/>
  <c r="K185" i="77"/>
  <c r="L185" i="77"/>
  <c r="M185" i="77"/>
  <c r="N185" i="77"/>
  <c r="O185" i="77"/>
  <c r="P185" i="77"/>
  <c r="Q185" i="77"/>
  <c r="R185" i="77"/>
  <c r="R188" i="77"/>
  <c r="S185" i="77"/>
  <c r="T185" i="77"/>
  <c r="U185" i="77"/>
  <c r="V185" i="77"/>
  <c r="W185" i="77"/>
  <c r="X185" i="77"/>
  <c r="Y185" i="77"/>
  <c r="Z185" i="77"/>
  <c r="C186" i="77"/>
  <c r="D186" i="77"/>
  <c r="E186" i="77"/>
  <c r="F186" i="77"/>
  <c r="G186" i="77"/>
  <c r="H186" i="77"/>
  <c r="I186" i="77"/>
  <c r="J186" i="77"/>
  <c r="K186" i="77"/>
  <c r="L186" i="77"/>
  <c r="M186" i="77"/>
  <c r="N186" i="77"/>
  <c r="O186" i="77"/>
  <c r="P186" i="77"/>
  <c r="Q186" i="77"/>
  <c r="R186" i="77"/>
  <c r="S186" i="77"/>
  <c r="T186" i="77"/>
  <c r="U186" i="77"/>
  <c r="V186" i="77"/>
  <c r="W186" i="77"/>
  <c r="X186" i="77"/>
  <c r="Y186" i="77"/>
  <c r="Z186" i="77"/>
  <c r="C187" i="77"/>
  <c r="D187" i="77"/>
  <c r="E187" i="77"/>
  <c r="F187" i="77"/>
  <c r="G187" i="77"/>
  <c r="H187" i="77"/>
  <c r="I187" i="77"/>
  <c r="J187" i="77"/>
  <c r="K187" i="77"/>
  <c r="L187" i="77"/>
  <c r="M187" i="77"/>
  <c r="N187" i="77"/>
  <c r="O187" i="77"/>
  <c r="P187" i="77"/>
  <c r="Q187" i="77"/>
  <c r="R187" i="77"/>
  <c r="S187" i="77"/>
  <c r="T187" i="77"/>
  <c r="U187" i="77"/>
  <c r="V187" i="77"/>
  <c r="W187" i="77"/>
  <c r="X187" i="77"/>
  <c r="Y187" i="77"/>
  <c r="Z187" i="77"/>
  <c r="AA190" i="77"/>
  <c r="AB190" i="77"/>
  <c r="AC190" i="77"/>
  <c r="AD190" i="77"/>
  <c r="AE190" i="77"/>
  <c r="AF190" i="77"/>
  <c r="AA191" i="77"/>
  <c r="AC191" i="77"/>
  <c r="AB191" i="77"/>
  <c r="AD191" i="77"/>
  <c r="AE191" i="77"/>
  <c r="AF191" i="77"/>
  <c r="AA192" i="77"/>
  <c r="AB192" i="77"/>
  <c r="AC192" i="77"/>
  <c r="AD192" i="77"/>
  <c r="AF192" i="77"/>
  <c r="AE192" i="77"/>
  <c r="AA193" i="77"/>
  <c r="AB193" i="77"/>
  <c r="AD193" i="77"/>
  <c r="AE193" i="77"/>
  <c r="AF193" i="77"/>
  <c r="C194" i="77"/>
  <c r="D194" i="77"/>
  <c r="E194" i="77"/>
  <c r="F194" i="77"/>
  <c r="G194" i="77"/>
  <c r="H194" i="77"/>
  <c r="I194" i="77"/>
  <c r="J194" i="77"/>
  <c r="K194" i="77"/>
  <c r="L194" i="77"/>
  <c r="M194" i="77"/>
  <c r="N194" i="77"/>
  <c r="O194" i="77"/>
  <c r="P194" i="77"/>
  <c r="Q194" i="77"/>
  <c r="R194" i="77"/>
  <c r="S194" i="77"/>
  <c r="T194" i="77"/>
  <c r="U194" i="77"/>
  <c r="V194" i="77"/>
  <c r="W194" i="77"/>
  <c r="X194" i="77"/>
  <c r="Y194" i="77"/>
  <c r="Z194" i="77"/>
  <c r="AB194" i="77"/>
  <c r="AD194" i="77"/>
  <c r="C195" i="77"/>
  <c r="D195" i="77"/>
  <c r="E195" i="77"/>
  <c r="F195" i="77"/>
  <c r="G195" i="77"/>
  <c r="H195" i="77"/>
  <c r="I195" i="77"/>
  <c r="J195" i="77"/>
  <c r="K195" i="77"/>
  <c r="L195" i="77"/>
  <c r="M195" i="77"/>
  <c r="N195" i="77"/>
  <c r="O195" i="77"/>
  <c r="P195" i="77"/>
  <c r="Q195" i="77"/>
  <c r="R195" i="77"/>
  <c r="S195" i="77"/>
  <c r="T195" i="77"/>
  <c r="U195" i="77"/>
  <c r="V195" i="77"/>
  <c r="W195" i="77"/>
  <c r="W198" i="77"/>
  <c r="W199" i="77"/>
  <c r="X195" i="77"/>
  <c r="Y195" i="77"/>
  <c r="Z195" i="77"/>
  <c r="C196" i="77"/>
  <c r="D196" i="77"/>
  <c r="E196" i="77"/>
  <c r="F196" i="77"/>
  <c r="G196" i="77"/>
  <c r="H196" i="77"/>
  <c r="I196" i="77"/>
  <c r="J196" i="77"/>
  <c r="K196" i="77"/>
  <c r="L196" i="77"/>
  <c r="M196" i="77"/>
  <c r="N196" i="77"/>
  <c r="O196" i="77"/>
  <c r="P196" i="77"/>
  <c r="Q196" i="77"/>
  <c r="R196" i="77"/>
  <c r="S196" i="77"/>
  <c r="T196" i="77"/>
  <c r="U196" i="77"/>
  <c r="V196" i="77"/>
  <c r="W196" i="77"/>
  <c r="X196" i="77"/>
  <c r="Y196" i="77"/>
  <c r="Z196" i="77"/>
  <c r="C197" i="77"/>
  <c r="D197" i="77"/>
  <c r="E197" i="77"/>
  <c r="F197" i="77"/>
  <c r="G197" i="77"/>
  <c r="H197" i="77"/>
  <c r="I197" i="77"/>
  <c r="J197" i="77"/>
  <c r="K197" i="77"/>
  <c r="L197" i="77"/>
  <c r="M197" i="77"/>
  <c r="N197" i="77"/>
  <c r="O197" i="77"/>
  <c r="P197" i="77"/>
  <c r="Q197" i="77"/>
  <c r="Q198" i="77"/>
  <c r="Q199" i="77"/>
  <c r="R197" i="77"/>
  <c r="S197" i="77"/>
  <c r="T197" i="77"/>
  <c r="U197" i="77"/>
  <c r="V197" i="77"/>
  <c r="W197" i="77"/>
  <c r="X197" i="77"/>
  <c r="Y197" i="77"/>
  <c r="Z197" i="77"/>
  <c r="AA200" i="77"/>
  <c r="AC200" i="77"/>
  <c r="AB200" i="77"/>
  <c r="AD200" i="77"/>
  <c r="AE200" i="77"/>
  <c r="AF200" i="77"/>
  <c r="AA201" i="77"/>
  <c r="AB201" i="77"/>
  <c r="AC201" i="77"/>
  <c r="AD201" i="77"/>
  <c r="AF201" i="77"/>
  <c r="AE201" i="77"/>
  <c r="C202" i="77"/>
  <c r="C213" i="77"/>
  <c r="D202" i="77"/>
  <c r="D213" i="77"/>
  <c r="E202" i="77"/>
  <c r="F202" i="77"/>
  <c r="G202" i="77"/>
  <c r="G213" i="77"/>
  <c r="H202" i="77"/>
  <c r="H213" i="77"/>
  <c r="I202" i="77"/>
  <c r="J202" i="77"/>
  <c r="K202" i="77"/>
  <c r="K213" i="77"/>
  <c r="L202" i="77"/>
  <c r="L213" i="77"/>
  <c r="M202" i="77"/>
  <c r="N202" i="77"/>
  <c r="O202" i="77"/>
  <c r="O213" i="77"/>
  <c r="P202" i="77"/>
  <c r="P213" i="77"/>
  <c r="Q202" i="77"/>
  <c r="R202" i="77"/>
  <c r="S202" i="77"/>
  <c r="S213" i="77"/>
  <c r="T202" i="77"/>
  <c r="T213" i="77"/>
  <c r="U202" i="77"/>
  <c r="V202" i="77"/>
  <c r="W202" i="77"/>
  <c r="W213" i="77"/>
  <c r="X202" i="77"/>
  <c r="X213" i="77"/>
  <c r="Y202" i="77"/>
  <c r="Z202" i="77"/>
  <c r="AA202" i="77"/>
  <c r="AB202" i="77"/>
  <c r="AD202" i="77"/>
  <c r="AE202" i="77"/>
  <c r="AF202" i="77"/>
  <c r="AA203" i="77"/>
  <c r="AB203" i="77"/>
  <c r="AC203" i="77"/>
  <c r="AD203" i="77"/>
  <c r="AF203" i="77"/>
  <c r="AE203" i="77"/>
  <c r="AA204" i="77"/>
  <c r="AB204" i="77"/>
  <c r="AD204" i="77"/>
  <c r="AF204" i="77"/>
  <c r="AE204" i="77"/>
  <c r="AA205" i="77"/>
  <c r="AB205" i="77"/>
  <c r="AC205" i="77"/>
  <c r="AD205" i="77"/>
  <c r="AE205" i="77"/>
  <c r="AF205" i="77"/>
  <c r="AA206" i="77"/>
  <c r="AC206" i="77"/>
  <c r="AB206" i="77"/>
  <c r="AD206" i="77"/>
  <c r="AF206" i="77"/>
  <c r="AE206" i="77"/>
  <c r="C207" i="77"/>
  <c r="D207" i="77"/>
  <c r="E207" i="77"/>
  <c r="AD207" i="77"/>
  <c r="F207" i="77"/>
  <c r="AE207" i="77"/>
  <c r="G207" i="77"/>
  <c r="H207" i="77"/>
  <c r="I207" i="77"/>
  <c r="J207" i="77"/>
  <c r="K207" i="77"/>
  <c r="L207" i="77"/>
  <c r="M207" i="77"/>
  <c r="N207" i="77"/>
  <c r="O207" i="77"/>
  <c r="P207" i="77"/>
  <c r="Q207" i="77"/>
  <c r="R207" i="77"/>
  <c r="S207" i="77"/>
  <c r="T207" i="77"/>
  <c r="U207" i="77"/>
  <c r="V207" i="77"/>
  <c r="W207" i="77"/>
  <c r="X207" i="77"/>
  <c r="Y207" i="77"/>
  <c r="Z207" i="77"/>
  <c r="AA207" i="77"/>
  <c r="AB207" i="77"/>
  <c r="AC207" i="77"/>
  <c r="AA208" i="77"/>
  <c r="AC208" i="77"/>
  <c r="AB208" i="77"/>
  <c r="AD208" i="77"/>
  <c r="AF208" i="77"/>
  <c r="AE208" i="77"/>
  <c r="AA209" i="77"/>
  <c r="AB209" i="77"/>
  <c r="AC209" i="77"/>
  <c r="AD209" i="77"/>
  <c r="AE209" i="77"/>
  <c r="AF209" i="77"/>
  <c r="AA210" i="77"/>
  <c r="AC210" i="77"/>
  <c r="AB210" i="77"/>
  <c r="AD210" i="77"/>
  <c r="AF210" i="77"/>
  <c r="AE210" i="77"/>
  <c r="AA211" i="77"/>
  <c r="AB211" i="77"/>
  <c r="AC211" i="77"/>
  <c r="AD211" i="77"/>
  <c r="AE211" i="77"/>
  <c r="AF211" i="77"/>
  <c r="C212" i="77"/>
  <c r="D212" i="77"/>
  <c r="E212" i="77"/>
  <c r="F212" i="77"/>
  <c r="F213" i="77"/>
  <c r="G212" i="77"/>
  <c r="H212" i="77"/>
  <c r="I212" i="77"/>
  <c r="J212" i="77"/>
  <c r="J213" i="77"/>
  <c r="K212" i="77"/>
  <c r="L212" i="77"/>
  <c r="M212" i="77"/>
  <c r="N212" i="77"/>
  <c r="N213" i="77"/>
  <c r="O212" i="77"/>
  <c r="P212" i="77"/>
  <c r="Q212" i="77"/>
  <c r="R212" i="77"/>
  <c r="R213" i="77"/>
  <c r="S212" i="77"/>
  <c r="T212" i="77"/>
  <c r="U212" i="77"/>
  <c r="V212" i="77"/>
  <c r="V213" i="77"/>
  <c r="W212" i="77"/>
  <c r="X212" i="77"/>
  <c r="Y212" i="77"/>
  <c r="Z212" i="77"/>
  <c r="Z213" i="77"/>
  <c r="AA212" i="77"/>
  <c r="AC212" i="77"/>
  <c r="AB212" i="77"/>
  <c r="AD212" i="77"/>
  <c r="AF212" i="77"/>
  <c r="AE212" i="77"/>
  <c r="E213" i="77"/>
  <c r="AD213" i="77"/>
  <c r="I213" i="77"/>
  <c r="M213" i="77"/>
  <c r="Q213" i="77"/>
  <c r="U213" i="77"/>
  <c r="Y213" i="77"/>
  <c r="AA214" i="77"/>
  <c r="AC214" i="77"/>
  <c r="AB214" i="77"/>
  <c r="AD214" i="77"/>
  <c r="AF214" i="77"/>
  <c r="AE214" i="77"/>
  <c r="AA215" i="77"/>
  <c r="AB215" i="77"/>
  <c r="AC215" i="77"/>
  <c r="AD215" i="77"/>
  <c r="AE215" i="77"/>
  <c r="AF215" i="77"/>
  <c r="AA216" i="77"/>
  <c r="AC216" i="77"/>
  <c r="AB216" i="77"/>
  <c r="AD216" i="77"/>
  <c r="AF216" i="77"/>
  <c r="AE216" i="77"/>
  <c r="AA217" i="77"/>
  <c r="AB217" i="77"/>
  <c r="AC217" i="77"/>
  <c r="AD217" i="77"/>
  <c r="AE217" i="77"/>
  <c r="AF217" i="77"/>
  <c r="C218" i="77"/>
  <c r="D218" i="77"/>
  <c r="E218" i="77"/>
  <c r="F218" i="77"/>
  <c r="G218" i="77"/>
  <c r="H218" i="77"/>
  <c r="I218" i="77"/>
  <c r="J218" i="77"/>
  <c r="K218" i="77"/>
  <c r="L218" i="77"/>
  <c r="M218" i="77"/>
  <c r="N218" i="77"/>
  <c r="O218" i="77"/>
  <c r="P218" i="77"/>
  <c r="Q218" i="77"/>
  <c r="R218" i="77"/>
  <c r="S218" i="77"/>
  <c r="T218" i="77"/>
  <c r="U218" i="77"/>
  <c r="V218" i="77"/>
  <c r="W218" i="77"/>
  <c r="X218" i="77"/>
  <c r="Y218" i="77"/>
  <c r="Z218" i="77"/>
  <c r="AA218" i="77"/>
  <c r="AC218" i="77"/>
  <c r="AB218" i="77"/>
  <c r="AD218" i="77"/>
  <c r="AF218" i="77"/>
  <c r="AE218" i="77"/>
  <c r="AA219" i="77"/>
  <c r="AB219" i="77"/>
  <c r="AC219" i="77"/>
  <c r="AD219" i="77"/>
  <c r="AE219" i="77"/>
  <c r="AF219" i="77"/>
  <c r="AA220" i="77"/>
  <c r="AC220" i="77"/>
  <c r="AB220" i="77"/>
  <c r="AD220" i="77"/>
  <c r="AF220" i="77"/>
  <c r="AE220" i="77"/>
  <c r="AA221" i="77"/>
  <c r="AB221" i="77"/>
  <c r="AC221" i="77"/>
  <c r="AD221" i="77"/>
  <c r="AE221" i="77"/>
  <c r="AF221" i="77"/>
  <c r="AA222" i="77"/>
  <c r="AC222" i="77"/>
  <c r="AB222" i="77"/>
  <c r="AD222" i="77"/>
  <c r="AF222" i="77"/>
  <c r="AE222" i="77"/>
  <c r="AB223" i="77"/>
  <c r="AD223" i="77"/>
  <c r="AE223" i="77"/>
  <c r="AF223" i="77"/>
  <c r="C224" i="77"/>
  <c r="D224" i="77"/>
  <c r="E224" i="77"/>
  <c r="F224" i="77"/>
  <c r="G224" i="77"/>
  <c r="H224" i="77"/>
  <c r="I224" i="77"/>
  <c r="J224" i="77"/>
  <c r="K224" i="77"/>
  <c r="L224" i="77"/>
  <c r="M224" i="77"/>
  <c r="N224" i="77"/>
  <c r="O224" i="77"/>
  <c r="P224" i="77"/>
  <c r="Q224" i="77"/>
  <c r="R224" i="77"/>
  <c r="S224" i="77"/>
  <c r="T224" i="77"/>
  <c r="U224" i="77"/>
  <c r="V224" i="77"/>
  <c r="W224" i="77"/>
  <c r="X224" i="77"/>
  <c r="Y224" i="77"/>
  <c r="Z224" i="77"/>
  <c r="AB224" i="77"/>
  <c r="AD224" i="77"/>
  <c r="AF224" i="77"/>
  <c r="AE224" i="77"/>
  <c r="AL6" i="54"/>
  <c r="AM6" i="54"/>
  <c r="AN6" i="54"/>
  <c r="AL7" i="54"/>
  <c r="AM7" i="54"/>
  <c r="AN7" i="54"/>
  <c r="AL8" i="54"/>
  <c r="AN8" i="54"/>
  <c r="AM8" i="54"/>
  <c r="C9" i="54"/>
  <c r="AL9" i="54"/>
  <c r="AN9" i="54"/>
  <c r="AO125" i="54"/>
  <c r="D9" i="54"/>
  <c r="AM9" i="54"/>
  <c r="E9" i="54"/>
  <c r="F9" i="54"/>
  <c r="G9" i="54"/>
  <c r="H9" i="54"/>
  <c r="I9" i="54"/>
  <c r="J9" i="54"/>
  <c r="K9" i="54"/>
  <c r="L9" i="54"/>
  <c r="M9" i="54"/>
  <c r="N9" i="54"/>
  <c r="O9" i="54"/>
  <c r="P9" i="54"/>
  <c r="Q9" i="54"/>
  <c r="R9" i="54"/>
  <c r="S9" i="54"/>
  <c r="T9" i="54"/>
  <c r="U9" i="54"/>
  <c r="V9" i="54"/>
  <c r="W9" i="54"/>
  <c r="X9" i="54"/>
  <c r="Y9" i="54"/>
  <c r="Z9" i="54"/>
  <c r="AA9" i="54"/>
  <c r="AB9" i="54"/>
  <c r="AC9" i="54"/>
  <c r="AD9" i="54"/>
  <c r="AE9" i="54"/>
  <c r="AF9" i="54"/>
  <c r="AG9" i="54"/>
  <c r="AH9" i="54"/>
  <c r="AI9" i="54"/>
  <c r="AJ9" i="54"/>
  <c r="AK9" i="54"/>
  <c r="AL10" i="54"/>
  <c r="AM10" i="54"/>
  <c r="AN10" i="54"/>
  <c r="AL11" i="54"/>
  <c r="AN11" i="54"/>
  <c r="AO127" i="54"/>
  <c r="AM11" i="54"/>
  <c r="AL12" i="54"/>
  <c r="AN12" i="54"/>
  <c r="AM128" i="54"/>
  <c r="AM12" i="54"/>
  <c r="C13" i="54"/>
  <c r="D13" i="54"/>
  <c r="D14" i="54"/>
  <c r="E13" i="54"/>
  <c r="AL13" i="54"/>
  <c r="F13" i="54"/>
  <c r="G13" i="54"/>
  <c r="H13" i="54"/>
  <c r="H14" i="54"/>
  <c r="I13" i="54"/>
  <c r="I14" i="54"/>
  <c r="J13" i="54"/>
  <c r="K13" i="54"/>
  <c r="L13" i="54"/>
  <c r="L14" i="54"/>
  <c r="M13" i="54"/>
  <c r="M14" i="54"/>
  <c r="N13" i="54"/>
  <c r="O13" i="54"/>
  <c r="P13" i="54"/>
  <c r="P14" i="54"/>
  <c r="Q13" i="54"/>
  <c r="Q14" i="54"/>
  <c r="R13" i="54"/>
  <c r="S13" i="54"/>
  <c r="T13" i="54"/>
  <c r="T14" i="54"/>
  <c r="U13" i="54"/>
  <c r="U14" i="54"/>
  <c r="V13" i="54"/>
  <c r="W13" i="54"/>
  <c r="X13" i="54"/>
  <c r="X14" i="54"/>
  <c r="Y13" i="54"/>
  <c r="Y14" i="54"/>
  <c r="Z13" i="54"/>
  <c r="AA13" i="54"/>
  <c r="AB13" i="54"/>
  <c r="AB14" i="54"/>
  <c r="AC13" i="54"/>
  <c r="AC14" i="54"/>
  <c r="AD13" i="54"/>
  <c r="AE13" i="54"/>
  <c r="AF13" i="54"/>
  <c r="AF14" i="54"/>
  <c r="AG13" i="54"/>
  <c r="AG14" i="54"/>
  <c r="AH13" i="54"/>
  <c r="AI13" i="54"/>
  <c r="AJ13" i="54"/>
  <c r="AJ14" i="54"/>
  <c r="AK13" i="54"/>
  <c r="AK14" i="54"/>
  <c r="C14" i="54"/>
  <c r="F14" i="54"/>
  <c r="G14" i="54"/>
  <c r="J14" i="54"/>
  <c r="K14" i="54"/>
  <c r="N14" i="54"/>
  <c r="O14" i="54"/>
  <c r="R14" i="54"/>
  <c r="S14" i="54"/>
  <c r="V14" i="54"/>
  <c r="W14" i="54"/>
  <c r="Z14" i="54"/>
  <c r="AA14" i="54"/>
  <c r="AD14" i="54"/>
  <c r="AE14" i="54"/>
  <c r="AH14" i="54"/>
  <c r="AI14" i="54"/>
  <c r="AL15" i="54"/>
  <c r="AM15" i="54"/>
  <c r="AN15" i="54"/>
  <c r="AL16" i="54"/>
  <c r="AM16" i="54"/>
  <c r="AN16" i="54"/>
  <c r="AL17" i="54"/>
  <c r="AN17" i="54"/>
  <c r="AM133" i="54"/>
  <c r="AM17" i="54"/>
  <c r="AL18" i="54"/>
  <c r="AN18" i="54"/>
  <c r="AM134" i="54"/>
  <c r="AM18" i="54"/>
  <c r="C19" i="54"/>
  <c r="D19" i="54"/>
  <c r="AM19" i="54"/>
  <c r="E19" i="54"/>
  <c r="AL19" i="54"/>
  <c r="AN19" i="54"/>
  <c r="F19" i="54"/>
  <c r="G19" i="54"/>
  <c r="H19" i="54"/>
  <c r="I19" i="54"/>
  <c r="J19" i="54"/>
  <c r="K19" i="54"/>
  <c r="L19" i="54"/>
  <c r="M19" i="54"/>
  <c r="N19" i="54"/>
  <c r="O19" i="54"/>
  <c r="P19" i="54"/>
  <c r="Q19" i="54"/>
  <c r="R19" i="54"/>
  <c r="S19" i="54"/>
  <c r="T19" i="54"/>
  <c r="U19" i="54"/>
  <c r="V19" i="54"/>
  <c r="W19" i="54"/>
  <c r="X19" i="54"/>
  <c r="Y19" i="54"/>
  <c r="Z19" i="54"/>
  <c r="AA19" i="54"/>
  <c r="AB19" i="54"/>
  <c r="AC19" i="54"/>
  <c r="AD19" i="54"/>
  <c r="AE19" i="54"/>
  <c r="AF19" i="54"/>
  <c r="AG19" i="54"/>
  <c r="AH19" i="54"/>
  <c r="AI19" i="54"/>
  <c r="AJ19" i="54"/>
  <c r="AK19" i="54"/>
  <c r="AL20" i="54"/>
  <c r="AN20" i="54"/>
  <c r="AO136" i="54"/>
  <c r="AM20" i="54"/>
  <c r="AL21" i="54"/>
  <c r="AN21" i="54"/>
  <c r="AO137" i="54"/>
  <c r="AM21" i="54"/>
  <c r="AL22" i="54"/>
  <c r="AM22" i="54"/>
  <c r="AN22" i="54"/>
  <c r="AL23" i="54"/>
  <c r="AM23" i="54"/>
  <c r="AN23" i="54"/>
  <c r="C24" i="54"/>
  <c r="C25" i="54"/>
  <c r="D24" i="54"/>
  <c r="E24" i="54"/>
  <c r="F24" i="54"/>
  <c r="F25" i="54"/>
  <c r="F51" i="54"/>
  <c r="G24" i="54"/>
  <c r="G25" i="54"/>
  <c r="H24" i="54"/>
  <c r="I24" i="54"/>
  <c r="J24" i="54"/>
  <c r="J25" i="54"/>
  <c r="J51" i="54"/>
  <c r="K24" i="54"/>
  <c r="K25" i="54"/>
  <c r="L24" i="54"/>
  <c r="M24" i="54"/>
  <c r="N24" i="54"/>
  <c r="N25" i="54"/>
  <c r="N51" i="54"/>
  <c r="O24" i="54"/>
  <c r="O25" i="54"/>
  <c r="P24" i="54"/>
  <c r="Q24" i="54"/>
  <c r="R24" i="54"/>
  <c r="R25" i="54"/>
  <c r="R51" i="54"/>
  <c r="S24" i="54"/>
  <c r="S25" i="54"/>
  <c r="T24" i="54"/>
  <c r="U24" i="54"/>
  <c r="V24" i="54"/>
  <c r="V25" i="54"/>
  <c r="V51" i="54"/>
  <c r="W24" i="54"/>
  <c r="W25" i="54"/>
  <c r="X24" i="54"/>
  <c r="Y24" i="54"/>
  <c r="Z24" i="54"/>
  <c r="Z25" i="54"/>
  <c r="Z51" i="54"/>
  <c r="AA24" i="54"/>
  <c r="AA25" i="54"/>
  <c r="AB24" i="54"/>
  <c r="AC24" i="54"/>
  <c r="AD24" i="54"/>
  <c r="AD25" i="54"/>
  <c r="AD51" i="54"/>
  <c r="AE24" i="54"/>
  <c r="AE25" i="54"/>
  <c r="AF24" i="54"/>
  <c r="AG24" i="54"/>
  <c r="AH24" i="54"/>
  <c r="AH25" i="54"/>
  <c r="AH51" i="54"/>
  <c r="AI24" i="54"/>
  <c r="AI25" i="54"/>
  <c r="AJ24" i="54"/>
  <c r="AK24" i="54"/>
  <c r="AM24" i="54"/>
  <c r="D25" i="54"/>
  <c r="E25" i="54"/>
  <c r="H25" i="54"/>
  <c r="I25" i="54"/>
  <c r="L25" i="54"/>
  <c r="M25" i="54"/>
  <c r="P25" i="54"/>
  <c r="Q25" i="54"/>
  <c r="T25" i="54"/>
  <c r="U25" i="54"/>
  <c r="X25" i="54"/>
  <c r="Y25" i="54"/>
  <c r="AB25" i="54"/>
  <c r="AC25" i="54"/>
  <c r="AF25" i="54"/>
  <c r="AG25" i="54"/>
  <c r="AJ25" i="54"/>
  <c r="AK25" i="54"/>
  <c r="AL26" i="54"/>
  <c r="AN26" i="54"/>
  <c r="AM26" i="54"/>
  <c r="AL27" i="54"/>
  <c r="AN27" i="54"/>
  <c r="AM143" i="54"/>
  <c r="AM27" i="54"/>
  <c r="C28" i="54"/>
  <c r="D28" i="54"/>
  <c r="AM28" i="54"/>
  <c r="E28" i="54"/>
  <c r="AL28" i="54"/>
  <c r="F28" i="54"/>
  <c r="G28" i="54"/>
  <c r="H28" i="54"/>
  <c r="I28" i="54"/>
  <c r="I39" i="54"/>
  <c r="J28" i="54"/>
  <c r="K28" i="54"/>
  <c r="L28" i="54"/>
  <c r="M28" i="54"/>
  <c r="M39" i="54"/>
  <c r="N28" i="54"/>
  <c r="O28" i="54"/>
  <c r="P28" i="54"/>
  <c r="Q28" i="54"/>
  <c r="Q39" i="54"/>
  <c r="R28" i="54"/>
  <c r="S28" i="54"/>
  <c r="T28" i="54"/>
  <c r="U28" i="54"/>
  <c r="U39" i="54"/>
  <c r="V28" i="54"/>
  <c r="W28" i="54"/>
  <c r="X28" i="54"/>
  <c r="Y28" i="54"/>
  <c r="Y39" i="54"/>
  <c r="Z28" i="54"/>
  <c r="AA28" i="54"/>
  <c r="AB28" i="54"/>
  <c r="AC28" i="54"/>
  <c r="AC39" i="54"/>
  <c r="AD28" i="54"/>
  <c r="AE28" i="54"/>
  <c r="AF28" i="54"/>
  <c r="AG28" i="54"/>
  <c r="AG39" i="54"/>
  <c r="AH28" i="54"/>
  <c r="AI28" i="54"/>
  <c r="AJ28" i="54"/>
  <c r="AK28" i="54"/>
  <c r="AK39" i="54"/>
  <c r="AL29" i="54"/>
  <c r="AN29" i="54"/>
  <c r="AM29" i="54"/>
  <c r="AL30" i="54"/>
  <c r="AN30" i="54"/>
  <c r="AO146" i="54"/>
  <c r="AM30" i="54"/>
  <c r="AL31" i="54"/>
  <c r="AM31" i="54"/>
  <c r="AN31" i="54"/>
  <c r="AL32" i="54"/>
  <c r="AM32" i="54"/>
  <c r="AN32" i="54"/>
  <c r="C33" i="54"/>
  <c r="AL33" i="54"/>
  <c r="AN33" i="54"/>
  <c r="AM149" i="54"/>
  <c r="D33"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AE33" i="54"/>
  <c r="AF33" i="54"/>
  <c r="AG33" i="54"/>
  <c r="AH33" i="54"/>
  <c r="AI33" i="54"/>
  <c r="AJ33" i="54"/>
  <c r="AK33" i="54"/>
  <c r="AM33" i="54"/>
  <c r="AL34" i="54"/>
  <c r="AM34" i="54"/>
  <c r="AN34" i="54"/>
  <c r="AL35" i="54"/>
  <c r="AM35" i="54"/>
  <c r="AN35" i="54"/>
  <c r="AL36" i="54"/>
  <c r="AN36" i="54"/>
  <c r="AO152" i="54"/>
  <c r="AM36" i="54"/>
  <c r="AL37" i="54"/>
  <c r="AN37" i="54"/>
  <c r="AM37" i="54"/>
  <c r="C38" i="54"/>
  <c r="D38" i="54"/>
  <c r="D39" i="54"/>
  <c r="E38" i="54"/>
  <c r="AL38" i="54"/>
  <c r="F38" i="54"/>
  <c r="G38" i="54"/>
  <c r="H38" i="54"/>
  <c r="H39" i="54"/>
  <c r="I38" i="54"/>
  <c r="J38" i="54"/>
  <c r="K38" i="54"/>
  <c r="L38" i="54"/>
  <c r="L39" i="54"/>
  <c r="M38" i="54"/>
  <c r="N38" i="54"/>
  <c r="O38" i="54"/>
  <c r="P38" i="54"/>
  <c r="P39" i="54"/>
  <c r="Q38" i="54"/>
  <c r="R38" i="54"/>
  <c r="S38" i="54"/>
  <c r="T38" i="54"/>
  <c r="T39" i="54"/>
  <c r="U38" i="54"/>
  <c r="V38" i="54"/>
  <c r="W38" i="54"/>
  <c r="X38" i="54"/>
  <c r="X39" i="54"/>
  <c r="Y38" i="54"/>
  <c r="Z38" i="54"/>
  <c r="AA38" i="54"/>
  <c r="AB38" i="54"/>
  <c r="AB39" i="54"/>
  <c r="AC38" i="54"/>
  <c r="AD38" i="54"/>
  <c r="AE38" i="54"/>
  <c r="AF38" i="54"/>
  <c r="AF39" i="54"/>
  <c r="AG38" i="54"/>
  <c r="AH38" i="54"/>
  <c r="AI38" i="54"/>
  <c r="AJ38" i="54"/>
  <c r="AJ39" i="54"/>
  <c r="AK38" i="54"/>
  <c r="C39" i="54"/>
  <c r="F39" i="54"/>
  <c r="G39" i="54"/>
  <c r="J39" i="54"/>
  <c r="K39" i="54"/>
  <c r="N39" i="54"/>
  <c r="O39" i="54"/>
  <c r="R39" i="54"/>
  <c r="S39" i="54"/>
  <c r="V39" i="54"/>
  <c r="W39" i="54"/>
  <c r="Z39" i="54"/>
  <c r="AA39" i="54"/>
  <c r="AD39" i="54"/>
  <c r="AE39" i="54"/>
  <c r="AH39" i="54"/>
  <c r="AI39" i="54"/>
  <c r="AL40" i="54"/>
  <c r="AM40" i="54"/>
  <c r="AN40" i="54"/>
  <c r="AL41" i="54"/>
  <c r="AM41" i="54"/>
  <c r="AN41" i="54"/>
  <c r="AL42" i="54"/>
  <c r="AN42" i="54"/>
  <c r="AM158" i="54"/>
  <c r="AM42" i="54"/>
  <c r="AL43" i="54"/>
  <c r="AN43" i="54"/>
  <c r="AM43" i="54"/>
  <c r="C44" i="54"/>
  <c r="D44" i="54"/>
  <c r="AM44" i="54"/>
  <c r="E44" i="54"/>
  <c r="AL44" i="54"/>
  <c r="F44" i="54"/>
  <c r="G44" i="54"/>
  <c r="H44" i="54"/>
  <c r="I44" i="54"/>
  <c r="J44" i="54"/>
  <c r="K44" i="54"/>
  <c r="L44" i="54"/>
  <c r="M44" i="54"/>
  <c r="N44" i="54"/>
  <c r="O44" i="54"/>
  <c r="P44" i="54"/>
  <c r="Q44" i="54"/>
  <c r="R44" i="54"/>
  <c r="S44" i="54"/>
  <c r="T44" i="54"/>
  <c r="U44" i="54"/>
  <c r="V44" i="54"/>
  <c r="W44" i="54"/>
  <c r="X44" i="54"/>
  <c r="Y44" i="54"/>
  <c r="Z44" i="54"/>
  <c r="AA44" i="54"/>
  <c r="AB44" i="54"/>
  <c r="AC44" i="54"/>
  <c r="AD44" i="54"/>
  <c r="AE44" i="54"/>
  <c r="AF44" i="54"/>
  <c r="AG44" i="54"/>
  <c r="AH44" i="54"/>
  <c r="AI44" i="54"/>
  <c r="AJ44" i="54"/>
  <c r="AK44" i="54"/>
  <c r="AL45" i="54"/>
  <c r="AN45" i="54"/>
  <c r="AM45" i="54"/>
  <c r="AL46" i="54"/>
  <c r="AN46" i="54"/>
  <c r="AM162" i="54"/>
  <c r="AM46" i="54"/>
  <c r="AL47" i="54"/>
  <c r="AM47" i="54"/>
  <c r="AN47" i="54"/>
  <c r="AL48" i="54"/>
  <c r="AM48" i="54"/>
  <c r="AN48" i="54"/>
  <c r="C49" i="54"/>
  <c r="C50" i="54"/>
  <c r="D49" i="54"/>
  <c r="E49" i="54"/>
  <c r="F49" i="54"/>
  <c r="G49" i="54"/>
  <c r="G50" i="54"/>
  <c r="H49" i="54"/>
  <c r="I49" i="54"/>
  <c r="J49" i="54"/>
  <c r="K49" i="54"/>
  <c r="K50" i="54"/>
  <c r="L49" i="54"/>
  <c r="M49" i="54"/>
  <c r="N49" i="54"/>
  <c r="O49" i="54"/>
  <c r="O50" i="54"/>
  <c r="P49" i="54"/>
  <c r="Q49" i="54"/>
  <c r="R49" i="54"/>
  <c r="S49" i="54"/>
  <c r="S50" i="54"/>
  <c r="T49" i="54"/>
  <c r="U49" i="54"/>
  <c r="V49" i="54"/>
  <c r="W49" i="54"/>
  <c r="W50" i="54"/>
  <c r="X49" i="54"/>
  <c r="Y49" i="54"/>
  <c r="Z49" i="54"/>
  <c r="AA49" i="54"/>
  <c r="AA50" i="54"/>
  <c r="AB49" i="54"/>
  <c r="AC49" i="54"/>
  <c r="AD49" i="54"/>
  <c r="AE49" i="54"/>
  <c r="AE50" i="54"/>
  <c r="AF49" i="54"/>
  <c r="AG49" i="54"/>
  <c r="AH49" i="54"/>
  <c r="AI49" i="54"/>
  <c r="AI50" i="54"/>
  <c r="AJ49" i="54"/>
  <c r="AK49" i="54"/>
  <c r="AM49" i="54"/>
  <c r="D50" i="54"/>
  <c r="AM50" i="54"/>
  <c r="E50" i="54"/>
  <c r="F50" i="54"/>
  <c r="H50" i="54"/>
  <c r="I50" i="54"/>
  <c r="J50" i="54"/>
  <c r="L50" i="54"/>
  <c r="M50" i="54"/>
  <c r="N50" i="54"/>
  <c r="P50" i="54"/>
  <c r="Q50" i="54"/>
  <c r="R50" i="54"/>
  <c r="T50" i="54"/>
  <c r="U50" i="54"/>
  <c r="V50" i="54"/>
  <c r="X50" i="54"/>
  <c r="Y50" i="54"/>
  <c r="Z50" i="54"/>
  <c r="AB50" i="54"/>
  <c r="AC50" i="54"/>
  <c r="AD50" i="54"/>
  <c r="AF50" i="54"/>
  <c r="AG50" i="54"/>
  <c r="AH50" i="54"/>
  <c r="AJ50" i="54"/>
  <c r="AK50" i="54"/>
  <c r="AL66" i="54"/>
  <c r="AN66" i="54"/>
  <c r="AM66" i="54"/>
  <c r="AL67" i="54"/>
  <c r="AM67" i="54"/>
  <c r="AN67" i="54"/>
  <c r="AL68" i="54"/>
  <c r="AM68" i="54"/>
  <c r="AN68" i="54"/>
  <c r="C69" i="54"/>
  <c r="D69" i="54"/>
  <c r="E69" i="54"/>
  <c r="F69" i="54"/>
  <c r="AM69" i="54"/>
  <c r="G69" i="54"/>
  <c r="H69" i="54"/>
  <c r="I69" i="54"/>
  <c r="J69" i="54"/>
  <c r="J74" i="54"/>
  <c r="K69" i="54"/>
  <c r="L69" i="54"/>
  <c r="M69" i="54"/>
  <c r="N69" i="54"/>
  <c r="N74" i="54"/>
  <c r="O69" i="54"/>
  <c r="P69" i="54"/>
  <c r="Q69" i="54"/>
  <c r="R69" i="54"/>
  <c r="R74" i="54"/>
  <c r="S69" i="54"/>
  <c r="T69" i="54"/>
  <c r="U69" i="54"/>
  <c r="V69" i="54"/>
  <c r="V74" i="54"/>
  <c r="W69" i="54"/>
  <c r="X69" i="54"/>
  <c r="Y69" i="54"/>
  <c r="Z69" i="54"/>
  <c r="Z74" i="54"/>
  <c r="AA69" i="54"/>
  <c r="AB69" i="54"/>
  <c r="AC69" i="54"/>
  <c r="AD69" i="54"/>
  <c r="AD74" i="54"/>
  <c r="AE69" i="54"/>
  <c r="AF69" i="54"/>
  <c r="AG69" i="54"/>
  <c r="AH69" i="54"/>
  <c r="AH74" i="54"/>
  <c r="AI69" i="54"/>
  <c r="AJ69" i="54"/>
  <c r="AK69" i="54"/>
  <c r="AL69" i="54"/>
  <c r="AN69" i="54"/>
  <c r="AL70" i="54"/>
  <c r="AN70" i="54"/>
  <c r="AM70" i="54"/>
  <c r="AL71" i="54"/>
  <c r="AM71" i="54"/>
  <c r="AN71" i="54"/>
  <c r="AL72" i="54"/>
  <c r="AM72" i="54"/>
  <c r="AN72" i="54"/>
  <c r="C73" i="54"/>
  <c r="C74" i="54"/>
  <c r="D73" i="54"/>
  <c r="E73" i="54"/>
  <c r="F73" i="54"/>
  <c r="G73" i="54"/>
  <c r="G74" i="54"/>
  <c r="H73" i="54"/>
  <c r="I73" i="54"/>
  <c r="J73" i="54"/>
  <c r="K73" i="54"/>
  <c r="K74" i="54"/>
  <c r="L73" i="54"/>
  <c r="M73" i="54"/>
  <c r="N73" i="54"/>
  <c r="O73" i="54"/>
  <c r="O74" i="54"/>
  <c r="P73" i="54"/>
  <c r="Q73" i="54"/>
  <c r="R73" i="54"/>
  <c r="S73" i="54"/>
  <c r="S74" i="54"/>
  <c r="T73" i="54"/>
  <c r="U73" i="54"/>
  <c r="V73" i="54"/>
  <c r="W73" i="54"/>
  <c r="W74" i="54"/>
  <c r="X73" i="54"/>
  <c r="Y73" i="54"/>
  <c r="Z73" i="54"/>
  <c r="AA73" i="54"/>
  <c r="AA74" i="54"/>
  <c r="AB73" i="54"/>
  <c r="AC73" i="54"/>
  <c r="AD73" i="54"/>
  <c r="AE73" i="54"/>
  <c r="AE74" i="54"/>
  <c r="AF73" i="54"/>
  <c r="AG73" i="54"/>
  <c r="AH73" i="54"/>
  <c r="AI73" i="54"/>
  <c r="AI74" i="54"/>
  <c r="AJ73" i="54"/>
  <c r="AK73" i="54"/>
  <c r="AM73" i="54"/>
  <c r="D74" i="54"/>
  <c r="E74" i="54"/>
  <c r="H74" i="54"/>
  <c r="I74" i="54"/>
  <c r="L74" i="54"/>
  <c r="M74" i="54"/>
  <c r="P74" i="54"/>
  <c r="Q74" i="54"/>
  <c r="T74" i="54"/>
  <c r="U74" i="54"/>
  <c r="X74" i="54"/>
  <c r="Y74" i="54"/>
  <c r="AB74" i="54"/>
  <c r="AC74" i="54"/>
  <c r="AF74" i="54"/>
  <c r="AG74" i="54"/>
  <c r="AJ74" i="54"/>
  <c r="AK74" i="54"/>
  <c r="AL75" i="54"/>
  <c r="AN75" i="54"/>
  <c r="AM75" i="54"/>
  <c r="AL76" i="54"/>
  <c r="AM76" i="54"/>
  <c r="AN76" i="54"/>
  <c r="AL77" i="54"/>
  <c r="AM77" i="54"/>
  <c r="AN77" i="54"/>
  <c r="AL78" i="54"/>
  <c r="AN78" i="54"/>
  <c r="AM78" i="54"/>
  <c r="C79" i="54"/>
  <c r="AL79" i="54"/>
  <c r="AN79" i="54"/>
  <c r="D79" i="54"/>
  <c r="E79" i="54"/>
  <c r="F79" i="54"/>
  <c r="G79" i="54"/>
  <c r="H79" i="54"/>
  <c r="I79" i="54"/>
  <c r="J79" i="54"/>
  <c r="K79" i="54"/>
  <c r="L79" i="54"/>
  <c r="M79" i="54"/>
  <c r="N79" i="54"/>
  <c r="O79" i="54"/>
  <c r="P79" i="54"/>
  <c r="Q79" i="54"/>
  <c r="R79" i="54"/>
  <c r="S79" i="54"/>
  <c r="T79" i="54"/>
  <c r="U79" i="54"/>
  <c r="V79" i="54"/>
  <c r="W79" i="54"/>
  <c r="X79" i="54"/>
  <c r="Y79" i="54"/>
  <c r="Z79" i="54"/>
  <c r="AA79" i="54"/>
  <c r="AB79" i="54"/>
  <c r="AC79" i="54"/>
  <c r="AD79" i="54"/>
  <c r="AE79" i="54"/>
  <c r="AF79" i="54"/>
  <c r="AG79" i="54"/>
  <c r="AH79" i="54"/>
  <c r="AI79" i="54"/>
  <c r="AJ79" i="54"/>
  <c r="AK79" i="54"/>
  <c r="AM79" i="54"/>
  <c r="AL80" i="54"/>
  <c r="AM80" i="54"/>
  <c r="AN80" i="54"/>
  <c r="AL81" i="54"/>
  <c r="AN81" i="54"/>
  <c r="AM81" i="54"/>
  <c r="AL82" i="54"/>
  <c r="AN82" i="54"/>
  <c r="AM82" i="54"/>
  <c r="AL83" i="54"/>
  <c r="AM83" i="54"/>
  <c r="AN83" i="54"/>
  <c r="C84" i="54"/>
  <c r="D84" i="54"/>
  <c r="AM84" i="54"/>
  <c r="E84" i="54"/>
  <c r="AL84" i="54"/>
  <c r="AN84" i="54"/>
  <c r="F84" i="54"/>
  <c r="F85" i="54"/>
  <c r="G84" i="54"/>
  <c r="H84" i="54"/>
  <c r="I84" i="54"/>
  <c r="I85" i="54"/>
  <c r="J84" i="54"/>
  <c r="J85" i="54"/>
  <c r="K84" i="54"/>
  <c r="L84" i="54"/>
  <c r="M84" i="54"/>
  <c r="M85" i="54"/>
  <c r="N84" i="54"/>
  <c r="N85" i="54"/>
  <c r="O84" i="54"/>
  <c r="P84" i="54"/>
  <c r="Q84" i="54"/>
  <c r="Q85" i="54"/>
  <c r="R84" i="54"/>
  <c r="R85" i="54"/>
  <c r="S84" i="54"/>
  <c r="T84" i="54"/>
  <c r="U84" i="54"/>
  <c r="U85" i="54"/>
  <c r="V84" i="54"/>
  <c r="V85" i="54"/>
  <c r="W84" i="54"/>
  <c r="X84" i="54"/>
  <c r="Y84" i="54"/>
  <c r="Y85" i="54"/>
  <c r="Z84" i="54"/>
  <c r="Z85" i="54"/>
  <c r="AA84" i="54"/>
  <c r="AB84" i="54"/>
  <c r="AC84" i="54"/>
  <c r="AC85" i="54"/>
  <c r="AD84" i="54"/>
  <c r="AD85" i="54"/>
  <c r="AE84" i="54"/>
  <c r="AF84" i="54"/>
  <c r="AG84" i="54"/>
  <c r="AG85" i="54"/>
  <c r="AH84" i="54"/>
  <c r="AH85" i="54"/>
  <c r="AI84" i="54"/>
  <c r="AJ84" i="54"/>
  <c r="AK84" i="54"/>
  <c r="AK85" i="54"/>
  <c r="C85" i="54"/>
  <c r="D85" i="54"/>
  <c r="G85" i="54"/>
  <c r="H85" i="54"/>
  <c r="K85" i="54"/>
  <c r="L85" i="54"/>
  <c r="O85" i="54"/>
  <c r="P85" i="54"/>
  <c r="S85" i="54"/>
  <c r="T85" i="54"/>
  <c r="W85" i="54"/>
  <c r="X85" i="54"/>
  <c r="AA85" i="54"/>
  <c r="AB85" i="54"/>
  <c r="AE85" i="54"/>
  <c r="AF85" i="54"/>
  <c r="AI85" i="54"/>
  <c r="AJ85" i="54"/>
  <c r="AL86" i="54"/>
  <c r="AM86" i="54"/>
  <c r="AN86" i="54"/>
  <c r="AL87" i="54"/>
  <c r="AN87" i="54"/>
  <c r="AM87" i="54"/>
  <c r="C88" i="54"/>
  <c r="D88" i="54"/>
  <c r="E88" i="54"/>
  <c r="F88" i="54"/>
  <c r="G88" i="54"/>
  <c r="H88" i="54"/>
  <c r="I88" i="54"/>
  <c r="J88" i="54"/>
  <c r="K88" i="54"/>
  <c r="L88" i="54"/>
  <c r="M88" i="54"/>
  <c r="N88" i="54"/>
  <c r="O88" i="54"/>
  <c r="P88" i="54"/>
  <c r="Q88" i="54"/>
  <c r="R88" i="54"/>
  <c r="S88" i="54"/>
  <c r="T88" i="54"/>
  <c r="U88" i="54"/>
  <c r="V88" i="54"/>
  <c r="W88" i="54"/>
  <c r="X88" i="54"/>
  <c r="Y88" i="54"/>
  <c r="Z88" i="54"/>
  <c r="AA88" i="54"/>
  <c r="AB88" i="54"/>
  <c r="AC88" i="54"/>
  <c r="AD88" i="54"/>
  <c r="AE88" i="54"/>
  <c r="AF88" i="54"/>
  <c r="AG88" i="54"/>
  <c r="AH88" i="54"/>
  <c r="AI88" i="54"/>
  <c r="AJ88" i="54"/>
  <c r="AK88" i="54"/>
  <c r="AM88" i="54"/>
  <c r="AL89" i="54"/>
  <c r="AM89" i="54"/>
  <c r="AN89" i="54"/>
  <c r="AL90" i="54"/>
  <c r="AN90" i="54"/>
  <c r="AM90" i="54"/>
  <c r="AL91" i="54"/>
  <c r="AN91" i="54"/>
  <c r="AM91" i="54"/>
  <c r="AL92" i="54"/>
  <c r="AM92" i="54"/>
  <c r="AN92" i="54"/>
  <c r="C93" i="54"/>
  <c r="D93" i="54"/>
  <c r="AM93" i="54"/>
  <c r="E93" i="54"/>
  <c r="F93" i="54"/>
  <c r="G93" i="54"/>
  <c r="H93" i="54"/>
  <c r="I93" i="54"/>
  <c r="J93" i="54"/>
  <c r="K93" i="54"/>
  <c r="L93" i="54"/>
  <c r="M93" i="54"/>
  <c r="N93" i="54"/>
  <c r="O93" i="54"/>
  <c r="P93" i="54"/>
  <c r="Q93" i="54"/>
  <c r="R93" i="54"/>
  <c r="S93" i="54"/>
  <c r="T93" i="54"/>
  <c r="U93" i="54"/>
  <c r="V93" i="54"/>
  <c r="W93" i="54"/>
  <c r="X93" i="54"/>
  <c r="Y93" i="54"/>
  <c r="Z93" i="54"/>
  <c r="AA93" i="54"/>
  <c r="AB93" i="54"/>
  <c r="AC93" i="54"/>
  <c r="AD93" i="54"/>
  <c r="AE93" i="54"/>
  <c r="AF93" i="54"/>
  <c r="AG93" i="54"/>
  <c r="AH93" i="54"/>
  <c r="AI93" i="54"/>
  <c r="AJ93" i="54"/>
  <c r="AK93" i="54"/>
  <c r="AL94" i="54"/>
  <c r="AN94" i="54"/>
  <c r="AM94" i="54"/>
  <c r="AL95" i="54"/>
  <c r="AM95" i="54"/>
  <c r="AN95" i="54"/>
  <c r="AL96" i="54"/>
  <c r="AM96" i="54"/>
  <c r="AN96" i="54"/>
  <c r="AL97" i="54"/>
  <c r="AN97" i="54"/>
  <c r="AM97" i="54"/>
  <c r="C98" i="54"/>
  <c r="D98" i="54"/>
  <c r="D99" i="54"/>
  <c r="E98" i="54"/>
  <c r="F98" i="54"/>
  <c r="G98" i="54"/>
  <c r="G99" i="54"/>
  <c r="H98" i="54"/>
  <c r="H99" i="54"/>
  <c r="I98" i="54"/>
  <c r="J98" i="54"/>
  <c r="K98" i="54"/>
  <c r="K99" i="54"/>
  <c r="L98" i="54"/>
  <c r="L99" i="54"/>
  <c r="M98" i="54"/>
  <c r="N98" i="54"/>
  <c r="O98" i="54"/>
  <c r="O99" i="54"/>
  <c r="P98" i="54"/>
  <c r="P99" i="54"/>
  <c r="Q98" i="54"/>
  <c r="R98" i="54"/>
  <c r="S98" i="54"/>
  <c r="S99" i="54"/>
  <c r="T98" i="54"/>
  <c r="T99" i="54"/>
  <c r="U98" i="54"/>
  <c r="V98" i="54"/>
  <c r="W98" i="54"/>
  <c r="W99" i="54"/>
  <c r="X98" i="54"/>
  <c r="X99" i="54"/>
  <c r="Y98" i="54"/>
  <c r="Z98" i="54"/>
  <c r="AA98" i="54"/>
  <c r="AA99" i="54"/>
  <c r="AB98" i="54"/>
  <c r="AB99" i="54"/>
  <c r="AC98" i="54"/>
  <c r="AD98" i="54"/>
  <c r="AE98" i="54"/>
  <c r="AE99" i="54"/>
  <c r="AF98" i="54"/>
  <c r="AF99" i="54"/>
  <c r="AG98" i="54"/>
  <c r="AH98" i="54"/>
  <c r="AI98" i="54"/>
  <c r="AI99" i="54"/>
  <c r="AJ98" i="54"/>
  <c r="AJ99" i="54"/>
  <c r="AK98" i="54"/>
  <c r="AM98" i="54"/>
  <c r="E99" i="54"/>
  <c r="F99" i="54"/>
  <c r="I99" i="54"/>
  <c r="J99" i="54"/>
  <c r="M99" i="54"/>
  <c r="N99" i="54"/>
  <c r="Q99" i="54"/>
  <c r="R99" i="54"/>
  <c r="U99" i="54"/>
  <c r="U111" i="54"/>
  <c r="V99" i="54"/>
  <c r="Y99" i="54"/>
  <c r="Z99" i="54"/>
  <c r="AC99" i="54"/>
  <c r="AD99" i="54"/>
  <c r="AG99" i="54"/>
  <c r="AH99" i="54"/>
  <c r="AK99" i="54"/>
  <c r="AK111" i="54"/>
  <c r="AL100" i="54"/>
  <c r="AN100" i="54"/>
  <c r="AM100" i="54"/>
  <c r="AL101" i="54"/>
  <c r="AM101" i="54"/>
  <c r="AN101" i="54"/>
  <c r="AL102" i="54"/>
  <c r="AM102" i="54"/>
  <c r="AN102" i="54"/>
  <c r="AL103" i="54"/>
  <c r="AN103" i="54"/>
  <c r="AM103" i="54"/>
  <c r="C104" i="54"/>
  <c r="D104" i="54"/>
  <c r="E104" i="54"/>
  <c r="F104" i="54"/>
  <c r="G104" i="54"/>
  <c r="H104" i="54"/>
  <c r="I104" i="54"/>
  <c r="J104" i="54"/>
  <c r="K104" i="54"/>
  <c r="L104" i="54"/>
  <c r="M104" i="54"/>
  <c r="N104" i="54"/>
  <c r="O104" i="54"/>
  <c r="P104" i="54"/>
  <c r="Q104" i="54"/>
  <c r="R104" i="54"/>
  <c r="S104" i="54"/>
  <c r="T104" i="54"/>
  <c r="U104" i="54"/>
  <c r="V104" i="54"/>
  <c r="W104" i="54"/>
  <c r="X104" i="54"/>
  <c r="Y104" i="54"/>
  <c r="Z104" i="54"/>
  <c r="AA104" i="54"/>
  <c r="AB104" i="54"/>
  <c r="AC104" i="54"/>
  <c r="AD104" i="54"/>
  <c r="AE104" i="54"/>
  <c r="AF104" i="54"/>
  <c r="AG104" i="54"/>
  <c r="AH104" i="54"/>
  <c r="AI104" i="54"/>
  <c r="AJ104" i="54"/>
  <c r="AK104" i="54"/>
  <c r="AM104" i="54"/>
  <c r="AL105" i="54"/>
  <c r="AM105" i="54"/>
  <c r="AN105" i="54"/>
  <c r="AL106" i="54"/>
  <c r="AN106" i="54"/>
  <c r="AM106" i="54"/>
  <c r="AL107" i="54"/>
  <c r="AN107" i="54"/>
  <c r="AM107" i="54"/>
  <c r="AL108" i="54"/>
  <c r="AM108" i="54"/>
  <c r="AN108" i="54"/>
  <c r="C109" i="54"/>
  <c r="D109" i="54"/>
  <c r="AM109" i="54"/>
  <c r="E109" i="54"/>
  <c r="F109" i="54"/>
  <c r="F110" i="54"/>
  <c r="G109" i="54"/>
  <c r="H109" i="54"/>
  <c r="I109" i="54"/>
  <c r="I110" i="54"/>
  <c r="J109" i="54"/>
  <c r="J110" i="54"/>
  <c r="J111" i="54"/>
  <c r="K109" i="54"/>
  <c r="L109" i="54"/>
  <c r="M109" i="54"/>
  <c r="M110" i="54"/>
  <c r="N109" i="54"/>
  <c r="N110" i="54"/>
  <c r="N111" i="54"/>
  <c r="O109" i="54"/>
  <c r="P109" i="54"/>
  <c r="Q109" i="54"/>
  <c r="Q110" i="54"/>
  <c r="R109" i="54"/>
  <c r="R110" i="54"/>
  <c r="R111" i="54"/>
  <c r="S109" i="54"/>
  <c r="T109" i="54"/>
  <c r="U109" i="54"/>
  <c r="U110" i="54"/>
  <c r="V109" i="54"/>
  <c r="V110" i="54"/>
  <c r="V111" i="54"/>
  <c r="W109" i="54"/>
  <c r="X109" i="54"/>
  <c r="Y109" i="54"/>
  <c r="Y110" i="54"/>
  <c r="Z109" i="54"/>
  <c r="Z110" i="54"/>
  <c r="Z111" i="54"/>
  <c r="AA109" i="54"/>
  <c r="AB109" i="54"/>
  <c r="AC109" i="54"/>
  <c r="AC110" i="54"/>
  <c r="AD109" i="54"/>
  <c r="AD110" i="54"/>
  <c r="AD111" i="54"/>
  <c r="AE109" i="54"/>
  <c r="AF109" i="54"/>
  <c r="AG109" i="54"/>
  <c r="AG110" i="54"/>
  <c r="AH109" i="54"/>
  <c r="AH110" i="54"/>
  <c r="AH111" i="54"/>
  <c r="AI109" i="54"/>
  <c r="AJ109" i="54"/>
  <c r="AK109" i="54"/>
  <c r="AK110" i="54"/>
  <c r="C110" i="54"/>
  <c r="D110" i="54"/>
  <c r="D111" i="54"/>
  <c r="G110" i="54"/>
  <c r="G111" i="54"/>
  <c r="H110" i="54"/>
  <c r="H111" i="54"/>
  <c r="K110" i="54"/>
  <c r="K111" i="54"/>
  <c r="L110" i="54"/>
  <c r="L111" i="54"/>
  <c r="O110" i="54"/>
  <c r="O111" i="54"/>
  <c r="P110" i="54"/>
  <c r="P111" i="54"/>
  <c r="S110" i="54"/>
  <c r="S111" i="54"/>
  <c r="T110" i="54"/>
  <c r="T111" i="54"/>
  <c r="W110" i="54"/>
  <c r="W111" i="54"/>
  <c r="X110" i="54"/>
  <c r="X111" i="54"/>
  <c r="AA110" i="54"/>
  <c r="AA111" i="54"/>
  <c r="AB110" i="54"/>
  <c r="AB111" i="54"/>
  <c r="AE110" i="54"/>
  <c r="AE111" i="54"/>
  <c r="AF110" i="54"/>
  <c r="AF111" i="54"/>
  <c r="AI110" i="54"/>
  <c r="AI111" i="54"/>
  <c r="AJ110" i="54"/>
  <c r="AJ111" i="54"/>
  <c r="AM110" i="54"/>
  <c r="I111" i="54"/>
  <c r="M111" i="54"/>
  <c r="Q111" i="54"/>
  <c r="Y111" i="54"/>
  <c r="AC111" i="54"/>
  <c r="AG111" i="54"/>
  <c r="AO111" i="54"/>
  <c r="AQ111" i="54"/>
  <c r="AJ122" i="54"/>
  <c r="AK122" i="54"/>
  <c r="AL122" i="54"/>
  <c r="AP122" i="54"/>
  <c r="AM122" i="54"/>
  <c r="AO122" i="54"/>
  <c r="AJ123" i="54"/>
  <c r="AL123" i="54"/>
  <c r="AP123" i="54"/>
  <c r="AK123" i="54"/>
  <c r="AM123" i="54"/>
  <c r="AN123" i="54"/>
  <c r="AO123" i="54"/>
  <c r="AQ123" i="54"/>
  <c r="AS123" i="54"/>
  <c r="AJ124" i="54"/>
  <c r="AK124" i="54"/>
  <c r="AL124" i="54"/>
  <c r="C125" i="54"/>
  <c r="D125" i="54"/>
  <c r="E125" i="54"/>
  <c r="F125" i="54"/>
  <c r="G125" i="54"/>
  <c r="G130" i="54"/>
  <c r="H125" i="54"/>
  <c r="I125" i="54"/>
  <c r="J125" i="54"/>
  <c r="J130" i="54"/>
  <c r="K125" i="54"/>
  <c r="K130" i="54"/>
  <c r="L125" i="54"/>
  <c r="M125" i="54"/>
  <c r="N125" i="54"/>
  <c r="N130" i="54"/>
  <c r="O125" i="54"/>
  <c r="O130" i="54"/>
  <c r="P125" i="54"/>
  <c r="Q125" i="54"/>
  <c r="R125" i="54"/>
  <c r="R130" i="54"/>
  <c r="S125" i="54"/>
  <c r="S130" i="54"/>
  <c r="T125" i="54"/>
  <c r="U125" i="54"/>
  <c r="V125" i="54"/>
  <c r="V130" i="54"/>
  <c r="W125" i="54"/>
  <c r="W130" i="54"/>
  <c r="X125" i="54"/>
  <c r="Y125" i="54"/>
  <c r="Z125" i="54"/>
  <c r="Z130" i="54"/>
  <c r="AA125" i="54"/>
  <c r="AA130" i="54"/>
  <c r="AB125" i="54"/>
  <c r="AC125" i="54"/>
  <c r="AD125" i="54"/>
  <c r="AD130" i="54"/>
  <c r="AE125" i="54"/>
  <c r="AE130" i="54"/>
  <c r="AF125" i="54"/>
  <c r="AG125" i="54"/>
  <c r="AH125" i="54"/>
  <c r="AH130" i="54"/>
  <c r="AI125" i="54"/>
  <c r="AI130" i="54"/>
  <c r="AM125" i="54"/>
  <c r="AS125" i="54"/>
  <c r="AJ126" i="54"/>
  <c r="AK126" i="54"/>
  <c r="AL126" i="54"/>
  <c r="AM126" i="54"/>
  <c r="AO126" i="54"/>
  <c r="AJ127" i="54"/>
  <c r="AL127" i="54"/>
  <c r="AP127" i="54"/>
  <c r="AK127" i="54"/>
  <c r="AM127" i="54"/>
  <c r="AJ128" i="54"/>
  <c r="AK128" i="54"/>
  <c r="AO128" i="54"/>
  <c r="C129" i="54"/>
  <c r="D129" i="54"/>
  <c r="AK129" i="54"/>
  <c r="E129" i="54"/>
  <c r="F129" i="54"/>
  <c r="G129" i="54"/>
  <c r="H129" i="54"/>
  <c r="H130" i="54"/>
  <c r="I129" i="54"/>
  <c r="J129" i="54"/>
  <c r="K129" i="54"/>
  <c r="L129" i="54"/>
  <c r="M129" i="54"/>
  <c r="N129" i="54"/>
  <c r="O129" i="54"/>
  <c r="P129" i="54"/>
  <c r="P130" i="54"/>
  <c r="Q129" i="54"/>
  <c r="R129" i="54"/>
  <c r="S129" i="54"/>
  <c r="T129" i="54"/>
  <c r="U129" i="54"/>
  <c r="V129" i="54"/>
  <c r="W129" i="54"/>
  <c r="X129" i="54"/>
  <c r="X130" i="54"/>
  <c r="Y129" i="54"/>
  <c r="Z129" i="54"/>
  <c r="AA129" i="54"/>
  <c r="AB129" i="54"/>
  <c r="AC129" i="54"/>
  <c r="AD129" i="54"/>
  <c r="AE129" i="54"/>
  <c r="AF129" i="54"/>
  <c r="AF130" i="54"/>
  <c r="AG129" i="54"/>
  <c r="AH129" i="54"/>
  <c r="AI129" i="54"/>
  <c r="AJ129" i="54"/>
  <c r="D130" i="54"/>
  <c r="E130" i="54"/>
  <c r="I130" i="54"/>
  <c r="L130" i="54"/>
  <c r="M130" i="54"/>
  <c r="Q130" i="54"/>
  <c r="T130" i="54"/>
  <c r="U130" i="54"/>
  <c r="Y130" i="54"/>
  <c r="AB130" i="54"/>
  <c r="AC130" i="54"/>
  <c r="AG130" i="54"/>
  <c r="AJ131" i="54"/>
  <c r="AK131" i="54"/>
  <c r="AL131" i="54"/>
  <c r="AM131" i="54"/>
  <c r="AO131" i="54"/>
  <c r="AJ132" i="54"/>
  <c r="AL132" i="54"/>
  <c r="AP132" i="54"/>
  <c r="AK132" i="54"/>
  <c r="AM132" i="54"/>
  <c r="AO132" i="54"/>
  <c r="AJ133" i="54"/>
  <c r="AK133" i="54"/>
  <c r="AO133" i="54"/>
  <c r="AJ134" i="54"/>
  <c r="AK134" i="54"/>
  <c r="AL134" i="54"/>
  <c r="AO134" i="54"/>
  <c r="C135" i="54"/>
  <c r="D135" i="54"/>
  <c r="D141" i="54"/>
  <c r="E135" i="54"/>
  <c r="F135" i="54"/>
  <c r="AK135" i="54"/>
  <c r="G135" i="54"/>
  <c r="H135" i="54"/>
  <c r="H141" i="54"/>
  <c r="I135" i="54"/>
  <c r="I141" i="54"/>
  <c r="J135" i="54"/>
  <c r="J141" i="54"/>
  <c r="K135" i="54"/>
  <c r="L135" i="54"/>
  <c r="L141" i="54"/>
  <c r="M135" i="54"/>
  <c r="M141" i="54"/>
  <c r="N135" i="54"/>
  <c r="O135" i="54"/>
  <c r="P135" i="54"/>
  <c r="P141" i="54"/>
  <c r="Q135" i="54"/>
  <c r="Q141" i="54"/>
  <c r="R135" i="54"/>
  <c r="R141" i="54"/>
  <c r="S135" i="54"/>
  <c r="T135" i="54"/>
  <c r="T141" i="54"/>
  <c r="U135" i="54"/>
  <c r="U141" i="54"/>
  <c r="V135" i="54"/>
  <c r="W135" i="54"/>
  <c r="X135" i="54"/>
  <c r="X141" i="54"/>
  <c r="Y135" i="54"/>
  <c r="Y141" i="54"/>
  <c r="Z135" i="54"/>
  <c r="Z141" i="54"/>
  <c r="AA135" i="54"/>
  <c r="AB135" i="54"/>
  <c r="AB141" i="54"/>
  <c r="AC135" i="54"/>
  <c r="AC141" i="54"/>
  <c r="AD135" i="54"/>
  <c r="AE135" i="54"/>
  <c r="AF135" i="54"/>
  <c r="AF141" i="54"/>
  <c r="AG135" i="54"/>
  <c r="AG141" i="54"/>
  <c r="AH135" i="54"/>
  <c r="AI135" i="54"/>
  <c r="AJ136" i="54"/>
  <c r="AL136" i="54"/>
  <c r="AP136" i="54"/>
  <c r="AK136" i="54"/>
  <c r="AM136" i="54"/>
  <c r="AQ136" i="54"/>
  <c r="AJ137" i="54"/>
  <c r="AL137" i="54"/>
  <c r="AP137" i="54"/>
  <c r="AK137" i="54"/>
  <c r="AM137" i="54"/>
  <c r="AN137" i="54"/>
  <c r="AQ137" i="54"/>
  <c r="AJ138" i="54"/>
  <c r="AL138" i="54"/>
  <c r="AP138" i="54"/>
  <c r="AK138" i="54"/>
  <c r="AM138" i="54"/>
  <c r="AN138" i="54"/>
  <c r="AO138" i="54"/>
  <c r="AQ138" i="54"/>
  <c r="AJ139" i="54"/>
  <c r="AL139" i="54"/>
  <c r="AP139" i="54"/>
  <c r="AK139" i="54"/>
  <c r="AM139" i="54"/>
  <c r="AN139" i="54"/>
  <c r="AO139" i="54"/>
  <c r="AQ139" i="54"/>
  <c r="C140" i="54"/>
  <c r="D140" i="54"/>
  <c r="E140" i="54"/>
  <c r="F140" i="54"/>
  <c r="G140" i="54"/>
  <c r="H140" i="54"/>
  <c r="I140" i="54"/>
  <c r="J140" i="54"/>
  <c r="K140" i="54"/>
  <c r="L140" i="54"/>
  <c r="M140" i="54"/>
  <c r="N140" i="54"/>
  <c r="O140" i="54"/>
  <c r="P140" i="54"/>
  <c r="Q140" i="54"/>
  <c r="R140" i="54"/>
  <c r="S140" i="54"/>
  <c r="T140" i="54"/>
  <c r="U140" i="54"/>
  <c r="V140" i="54"/>
  <c r="W140" i="54"/>
  <c r="X140" i="54"/>
  <c r="Y140" i="54"/>
  <c r="Z140" i="54"/>
  <c r="AA140" i="54"/>
  <c r="AB140" i="54"/>
  <c r="AC140" i="54"/>
  <c r="AD140" i="54"/>
  <c r="AE140" i="54"/>
  <c r="AF140" i="54"/>
  <c r="AG140" i="54"/>
  <c r="AH140" i="54"/>
  <c r="AI140" i="54"/>
  <c r="AI141" i="54"/>
  <c r="AQ140" i="54"/>
  <c r="C141" i="54"/>
  <c r="F141" i="54"/>
  <c r="G141" i="54"/>
  <c r="K141" i="54"/>
  <c r="N141" i="54"/>
  <c r="O141" i="54"/>
  <c r="S141" i="54"/>
  <c r="V141" i="54"/>
  <c r="W141" i="54"/>
  <c r="AA141" i="54"/>
  <c r="AD141" i="54"/>
  <c r="AE141" i="54"/>
  <c r="AH141" i="54"/>
  <c r="AJ142" i="54"/>
  <c r="AL142" i="54"/>
  <c r="AK142" i="54"/>
  <c r="AM142" i="54"/>
  <c r="AN142" i="54"/>
  <c r="AO142" i="54"/>
  <c r="AJ143" i="54"/>
  <c r="AK143" i="54"/>
  <c r="AL143" i="54"/>
  <c r="AO143" i="54"/>
  <c r="C144" i="54"/>
  <c r="D144" i="54"/>
  <c r="AK144" i="54"/>
  <c r="E144" i="54"/>
  <c r="F144" i="54"/>
  <c r="G144" i="54"/>
  <c r="H144" i="54"/>
  <c r="I144" i="54"/>
  <c r="J144" i="54"/>
  <c r="K144" i="54"/>
  <c r="L144" i="54"/>
  <c r="M144" i="54"/>
  <c r="N144" i="54"/>
  <c r="O144" i="54"/>
  <c r="P144" i="54"/>
  <c r="Q144" i="54"/>
  <c r="R144" i="54"/>
  <c r="S144" i="54"/>
  <c r="T144" i="54"/>
  <c r="U144" i="54"/>
  <c r="V144" i="54"/>
  <c r="W144" i="54"/>
  <c r="X144" i="54"/>
  <c r="Y144" i="54"/>
  <c r="Z144" i="54"/>
  <c r="AA144" i="54"/>
  <c r="AB144" i="54"/>
  <c r="AC144" i="54"/>
  <c r="AD144" i="54"/>
  <c r="AE144" i="54"/>
  <c r="AF144" i="54"/>
  <c r="AG144" i="54"/>
  <c r="AH144" i="54"/>
  <c r="AI144" i="54"/>
  <c r="AJ144" i="54"/>
  <c r="AJ145" i="54"/>
  <c r="AK145" i="54"/>
  <c r="AL145" i="54"/>
  <c r="AM145" i="54"/>
  <c r="AO145" i="54"/>
  <c r="AJ146" i="54"/>
  <c r="AL146" i="54"/>
  <c r="AK146" i="54"/>
  <c r="AM146" i="54"/>
  <c r="AJ147" i="54"/>
  <c r="AK147" i="54"/>
  <c r="AM147" i="54"/>
  <c r="AO147" i="54"/>
  <c r="AJ148" i="54"/>
  <c r="AK148" i="54"/>
  <c r="AL148" i="54"/>
  <c r="AN148" i="54"/>
  <c r="AM148" i="54"/>
  <c r="AO148" i="54"/>
  <c r="AP148" i="54"/>
  <c r="C149" i="54"/>
  <c r="D149" i="54"/>
  <c r="AK149" i="54"/>
  <c r="E149" i="54"/>
  <c r="F149" i="54"/>
  <c r="F155" i="54"/>
  <c r="G149" i="54"/>
  <c r="H149" i="54"/>
  <c r="I149" i="54"/>
  <c r="J149" i="54"/>
  <c r="K149" i="54"/>
  <c r="L149" i="54"/>
  <c r="M149" i="54"/>
  <c r="N149" i="54"/>
  <c r="N155" i="54"/>
  <c r="O149" i="54"/>
  <c r="P149" i="54"/>
  <c r="Q149" i="54"/>
  <c r="R149" i="54"/>
  <c r="S149" i="54"/>
  <c r="T149" i="54"/>
  <c r="U149" i="54"/>
  <c r="V149" i="54"/>
  <c r="V155" i="54"/>
  <c r="W149" i="54"/>
  <c r="X149" i="54"/>
  <c r="Y149" i="54"/>
  <c r="Z149" i="54"/>
  <c r="AA149" i="54"/>
  <c r="AB149" i="54"/>
  <c r="AC149" i="54"/>
  <c r="AD149" i="54"/>
  <c r="AD155" i="54"/>
  <c r="AE149" i="54"/>
  <c r="AF149" i="54"/>
  <c r="AG149" i="54"/>
  <c r="AH149" i="54"/>
  <c r="AJ149" i="54"/>
  <c r="AI149" i="54"/>
  <c r="AO149" i="54"/>
  <c r="AS149" i="54"/>
  <c r="AJ150" i="54"/>
  <c r="AK150" i="54"/>
  <c r="AL150" i="54"/>
  <c r="AM150" i="54"/>
  <c r="AO150" i="54"/>
  <c r="AJ151" i="54"/>
  <c r="AK151" i="54"/>
  <c r="AL151" i="54"/>
  <c r="AP151" i="54"/>
  <c r="AM151" i="54"/>
  <c r="AO151" i="54"/>
  <c r="AJ152" i="54"/>
  <c r="AL152" i="54"/>
  <c r="AP152" i="54"/>
  <c r="AK152" i="54"/>
  <c r="AM152" i="54"/>
  <c r="AJ153" i="54"/>
  <c r="AL153" i="54"/>
  <c r="AK153" i="54"/>
  <c r="AM153" i="54"/>
  <c r="AN153" i="54"/>
  <c r="AO153" i="54"/>
  <c r="C154" i="54"/>
  <c r="C155" i="54"/>
  <c r="D154" i="54"/>
  <c r="E154" i="54"/>
  <c r="F154" i="54"/>
  <c r="G154" i="54"/>
  <c r="G155" i="54"/>
  <c r="H154" i="54"/>
  <c r="H155" i="54"/>
  <c r="I154" i="54"/>
  <c r="J154" i="54"/>
  <c r="K154" i="54"/>
  <c r="K155" i="54"/>
  <c r="L154" i="54"/>
  <c r="L155" i="54"/>
  <c r="M154" i="54"/>
  <c r="N154" i="54"/>
  <c r="O154" i="54"/>
  <c r="O155" i="54"/>
  <c r="P154" i="54"/>
  <c r="P155" i="54"/>
  <c r="Q154" i="54"/>
  <c r="Q155" i="54"/>
  <c r="R154" i="54"/>
  <c r="S154" i="54"/>
  <c r="S155" i="54"/>
  <c r="T154" i="54"/>
  <c r="T155" i="54"/>
  <c r="U154" i="54"/>
  <c r="V154" i="54"/>
  <c r="W154" i="54"/>
  <c r="W155" i="54"/>
  <c r="X154" i="54"/>
  <c r="X155" i="54"/>
  <c r="Y154" i="54"/>
  <c r="Z154" i="54"/>
  <c r="AA154" i="54"/>
  <c r="AA155" i="54"/>
  <c r="AB154" i="54"/>
  <c r="AB155" i="54"/>
  <c r="AC154" i="54"/>
  <c r="AD154" i="54"/>
  <c r="AE154" i="54"/>
  <c r="AE155" i="54"/>
  <c r="AF154" i="54"/>
  <c r="AF155" i="54"/>
  <c r="AG154" i="54"/>
  <c r="AG155" i="54"/>
  <c r="AH154" i="54"/>
  <c r="AI154" i="54"/>
  <c r="AI155" i="54"/>
  <c r="AJ154" i="54"/>
  <c r="E155" i="54"/>
  <c r="I155" i="54"/>
  <c r="J155" i="54"/>
  <c r="M155" i="54"/>
  <c r="R155" i="54"/>
  <c r="U155" i="54"/>
  <c r="Y155" i="54"/>
  <c r="Z155" i="54"/>
  <c r="AC155" i="54"/>
  <c r="AH155" i="54"/>
  <c r="AJ156" i="54"/>
  <c r="AK156" i="54"/>
  <c r="AL156" i="54"/>
  <c r="AN156" i="54"/>
  <c r="AM156" i="54"/>
  <c r="AO156" i="54"/>
  <c r="AP156" i="54"/>
  <c r="AJ157" i="54"/>
  <c r="AK157" i="54"/>
  <c r="AM157" i="54"/>
  <c r="AO157" i="54"/>
  <c r="AJ158" i="54"/>
  <c r="AK158" i="54"/>
  <c r="AL158" i="54"/>
  <c r="AO158" i="54"/>
  <c r="AJ159" i="54"/>
  <c r="AK159" i="54"/>
  <c r="AL159" i="54"/>
  <c r="AP159" i="54"/>
  <c r="AM159" i="54"/>
  <c r="AO159" i="54"/>
  <c r="C160" i="54"/>
  <c r="D160" i="54"/>
  <c r="E160" i="54"/>
  <c r="F160" i="54"/>
  <c r="AK160" i="54"/>
  <c r="G160" i="54"/>
  <c r="H160" i="54"/>
  <c r="I160" i="54"/>
  <c r="J160" i="54"/>
  <c r="K160" i="54"/>
  <c r="L160" i="54"/>
  <c r="M160" i="54"/>
  <c r="N160" i="54"/>
  <c r="O160" i="54"/>
  <c r="P160" i="54"/>
  <c r="Q160" i="54"/>
  <c r="R160" i="54"/>
  <c r="S160" i="54"/>
  <c r="T160" i="54"/>
  <c r="U160" i="54"/>
  <c r="V160" i="54"/>
  <c r="W160" i="54"/>
  <c r="X160" i="54"/>
  <c r="Y160" i="54"/>
  <c r="Z160" i="54"/>
  <c r="AA160" i="54"/>
  <c r="AB160" i="54"/>
  <c r="AC160" i="54"/>
  <c r="AD160" i="54"/>
  <c r="AE160" i="54"/>
  <c r="AF160" i="54"/>
  <c r="AG160" i="54"/>
  <c r="AH160" i="54"/>
  <c r="AI160" i="54"/>
  <c r="AJ161" i="54"/>
  <c r="AK161" i="54"/>
  <c r="AM161" i="54"/>
  <c r="AO161" i="54"/>
  <c r="AJ162" i="54"/>
  <c r="AL162" i="54"/>
  <c r="AK162" i="54"/>
  <c r="AO162" i="54"/>
  <c r="AJ163" i="54"/>
  <c r="AK163" i="54"/>
  <c r="AL163" i="54"/>
  <c r="AP163" i="54"/>
  <c r="AM163" i="54"/>
  <c r="AO163" i="54"/>
  <c r="AJ164" i="54"/>
  <c r="AL164" i="54"/>
  <c r="AP164" i="54"/>
  <c r="AK164" i="54"/>
  <c r="AM164" i="54"/>
  <c r="AN164" i="54"/>
  <c r="AO164" i="54"/>
  <c r="C165" i="54"/>
  <c r="D165" i="54"/>
  <c r="E165" i="54"/>
  <c r="F165" i="54"/>
  <c r="F166" i="54"/>
  <c r="G165" i="54"/>
  <c r="H165" i="54"/>
  <c r="H166" i="54"/>
  <c r="I165" i="54"/>
  <c r="J165" i="54"/>
  <c r="J166" i="54"/>
  <c r="K165" i="54"/>
  <c r="L165" i="54"/>
  <c r="L166" i="54"/>
  <c r="M165" i="54"/>
  <c r="N165" i="54"/>
  <c r="N166" i="54"/>
  <c r="O165" i="54"/>
  <c r="P165" i="54"/>
  <c r="P166" i="54"/>
  <c r="Q165" i="54"/>
  <c r="R165" i="54"/>
  <c r="R166" i="54"/>
  <c r="S165" i="54"/>
  <c r="T165" i="54"/>
  <c r="T166" i="54"/>
  <c r="U165" i="54"/>
  <c r="V165" i="54"/>
  <c r="V166" i="54"/>
  <c r="W165" i="54"/>
  <c r="X165" i="54"/>
  <c r="X166" i="54"/>
  <c r="Y165" i="54"/>
  <c r="Z165" i="54"/>
  <c r="Z166" i="54"/>
  <c r="AA165" i="54"/>
  <c r="AB165" i="54"/>
  <c r="AB166" i="54"/>
  <c r="AC165" i="54"/>
  <c r="AD165" i="54"/>
  <c r="AD166" i="54"/>
  <c r="AE165" i="54"/>
  <c r="AF165" i="54"/>
  <c r="AF166" i="54"/>
  <c r="AG165" i="54"/>
  <c r="AH165" i="54"/>
  <c r="AH166" i="54"/>
  <c r="AI165" i="54"/>
  <c r="AJ165" i="54"/>
  <c r="C166" i="54"/>
  <c r="E166" i="54"/>
  <c r="G166" i="54"/>
  <c r="G167" i="54"/>
  <c r="I166" i="54"/>
  <c r="I167" i="54"/>
  <c r="K166" i="54"/>
  <c r="K167" i="54"/>
  <c r="M166" i="54"/>
  <c r="M167" i="54"/>
  <c r="O166" i="54"/>
  <c r="O167" i="54"/>
  <c r="Q166" i="54"/>
  <c r="Q167" i="54"/>
  <c r="S166" i="54"/>
  <c r="S167" i="54"/>
  <c r="U166" i="54"/>
  <c r="U167" i="54"/>
  <c r="W166" i="54"/>
  <c r="W167" i="54"/>
  <c r="Y166" i="54"/>
  <c r="Y167" i="54"/>
  <c r="AA166" i="54"/>
  <c r="AA167" i="54"/>
  <c r="AC166" i="54"/>
  <c r="AE166" i="54"/>
  <c r="AE167" i="54"/>
  <c r="AG166" i="54"/>
  <c r="AG167" i="54"/>
  <c r="AI168" i="54"/>
  <c r="AI166" i="54"/>
  <c r="AI167" i="54"/>
  <c r="J167" i="54"/>
  <c r="N167" i="54"/>
  <c r="R167" i="54"/>
  <c r="V167" i="54"/>
  <c r="Z167" i="54"/>
  <c r="AD167" i="54"/>
  <c r="AH167" i="54"/>
  <c r="E182" i="54"/>
  <c r="F182" i="54"/>
  <c r="I182" i="54"/>
  <c r="J182" i="54"/>
  <c r="M182" i="54"/>
  <c r="N182" i="54"/>
  <c r="Q182" i="54"/>
  <c r="R182" i="54"/>
  <c r="U182" i="54"/>
  <c r="V182" i="54"/>
  <c r="Y182" i="54"/>
  <c r="Z182" i="54"/>
  <c r="AA182" i="54"/>
  <c r="AC182" i="54"/>
  <c r="AM182" i="54"/>
  <c r="AB182" i="54"/>
  <c r="E183" i="54"/>
  <c r="F183" i="54"/>
  <c r="I183" i="54"/>
  <c r="J183" i="54"/>
  <c r="M183" i="54"/>
  <c r="N183" i="54"/>
  <c r="Q183" i="54"/>
  <c r="R183" i="54"/>
  <c r="U183" i="54"/>
  <c r="V183" i="54"/>
  <c r="Y183" i="54"/>
  <c r="Z183" i="54"/>
  <c r="AA183" i="54"/>
  <c r="AC183" i="54"/>
  <c r="AM183" i="54"/>
  <c r="AB183" i="54"/>
  <c r="E184" i="54"/>
  <c r="F184" i="54"/>
  <c r="I184" i="54"/>
  <c r="J184" i="54"/>
  <c r="M184" i="54"/>
  <c r="N184" i="54"/>
  <c r="Q184" i="54"/>
  <c r="R184" i="54"/>
  <c r="U184" i="54"/>
  <c r="V184" i="54"/>
  <c r="Y184" i="54"/>
  <c r="Z184" i="54"/>
  <c r="AA184" i="54"/>
  <c r="AC184" i="54"/>
  <c r="AM184" i="54"/>
  <c r="AB184" i="54"/>
  <c r="C185" i="54"/>
  <c r="C190" i="54"/>
  <c r="D185" i="54"/>
  <c r="G185" i="54"/>
  <c r="G190" i="54"/>
  <c r="H185" i="54"/>
  <c r="K185" i="54"/>
  <c r="K190" i="54"/>
  <c r="L185" i="54"/>
  <c r="O185" i="54"/>
  <c r="O190" i="54"/>
  <c r="P185" i="54"/>
  <c r="S185" i="54"/>
  <c r="S190" i="54"/>
  <c r="T185" i="54"/>
  <c r="W185" i="54"/>
  <c r="W190" i="54"/>
  <c r="X185" i="54"/>
  <c r="AA185" i="54"/>
  <c r="AC185" i="54"/>
  <c r="AM185" i="54"/>
  <c r="AB185" i="54"/>
  <c r="E186" i="54"/>
  <c r="F186" i="54"/>
  <c r="I186" i="54"/>
  <c r="J186" i="54"/>
  <c r="M186" i="54"/>
  <c r="M189" i="54"/>
  <c r="N186" i="54"/>
  <c r="Q186" i="54"/>
  <c r="Q189" i="54"/>
  <c r="R186" i="54"/>
  <c r="U186" i="54"/>
  <c r="V186" i="54"/>
  <c r="V189" i="54"/>
  <c r="Y186" i="54"/>
  <c r="Z186" i="54"/>
  <c r="AA186" i="54"/>
  <c r="AB186" i="54"/>
  <c r="AC186" i="54"/>
  <c r="AM186" i="54"/>
  <c r="E187" i="54"/>
  <c r="F187" i="54"/>
  <c r="F189" i="54"/>
  <c r="I187" i="54"/>
  <c r="J187" i="54"/>
  <c r="M187" i="54"/>
  <c r="N187" i="54"/>
  <c r="N189" i="54"/>
  <c r="N190" i="54"/>
  <c r="Q187" i="54"/>
  <c r="R187" i="54"/>
  <c r="U187" i="54"/>
  <c r="V187" i="54"/>
  <c r="Y187" i="54"/>
  <c r="Z187" i="54"/>
  <c r="AA187" i="54"/>
  <c r="AC187" i="54"/>
  <c r="AB187" i="54"/>
  <c r="AM187" i="54"/>
  <c r="E188" i="54"/>
  <c r="F188" i="54"/>
  <c r="I188" i="54"/>
  <c r="I189" i="54"/>
  <c r="I190" i="54"/>
  <c r="J188" i="54"/>
  <c r="M188" i="54"/>
  <c r="N188" i="54"/>
  <c r="Q188" i="54"/>
  <c r="R188" i="54"/>
  <c r="U188" i="54"/>
  <c r="U189" i="54"/>
  <c r="V188" i="54"/>
  <c r="Y188" i="54"/>
  <c r="Z188" i="54"/>
  <c r="AE188" i="54"/>
  <c r="AA188" i="54"/>
  <c r="AC188" i="54"/>
  <c r="AB188" i="54"/>
  <c r="AM188" i="54"/>
  <c r="C189" i="54"/>
  <c r="D189" i="54"/>
  <c r="G189" i="54"/>
  <c r="H189" i="54"/>
  <c r="K189" i="54"/>
  <c r="L189" i="54"/>
  <c r="O189" i="54"/>
  <c r="P189" i="54"/>
  <c r="P190" i="54"/>
  <c r="S189" i="54"/>
  <c r="T189" i="54"/>
  <c r="W189" i="54"/>
  <c r="X189" i="54"/>
  <c r="AA189" i="54"/>
  <c r="D190" i="54"/>
  <c r="H190" i="54"/>
  <c r="L190" i="54"/>
  <c r="T190" i="54"/>
  <c r="X190" i="54"/>
  <c r="AA191" i="54"/>
  <c r="AC191" i="54"/>
  <c r="AM191" i="54"/>
  <c r="AB191" i="54"/>
  <c r="AD191" i="54"/>
  <c r="AF191" i="54"/>
  <c r="AO191" i="54"/>
  <c r="AE191" i="54"/>
  <c r="AA192" i="54"/>
  <c r="AC192" i="54"/>
  <c r="AM192" i="54"/>
  <c r="AB192" i="54"/>
  <c r="AD192" i="54"/>
  <c r="AF192" i="54"/>
  <c r="AO192" i="54"/>
  <c r="AE192" i="54"/>
  <c r="AA193" i="54"/>
  <c r="AC193" i="54"/>
  <c r="AM193" i="54"/>
  <c r="AB193" i="54"/>
  <c r="AD193" i="54"/>
  <c r="AF193" i="54"/>
  <c r="AE193" i="54"/>
  <c r="AO193" i="54"/>
  <c r="AA194" i="54"/>
  <c r="AC194" i="54"/>
  <c r="AM194" i="54"/>
  <c r="AB194" i="54"/>
  <c r="AD194" i="54"/>
  <c r="AF194" i="54"/>
  <c r="AE194" i="54"/>
  <c r="AO194" i="54"/>
  <c r="C195" i="54"/>
  <c r="D195" i="54"/>
  <c r="E195" i="54"/>
  <c r="F195" i="54"/>
  <c r="G195" i="54"/>
  <c r="H195" i="54"/>
  <c r="I195" i="54"/>
  <c r="J195" i="54"/>
  <c r="K195" i="54"/>
  <c r="L195" i="54"/>
  <c r="M195" i="54"/>
  <c r="N195" i="54"/>
  <c r="O195" i="54"/>
  <c r="P195" i="54"/>
  <c r="Q195" i="54"/>
  <c r="R195" i="54"/>
  <c r="S195" i="54"/>
  <c r="T195" i="54"/>
  <c r="U195" i="54"/>
  <c r="V195" i="54"/>
  <c r="W195" i="54"/>
  <c r="X195" i="54"/>
  <c r="Y195" i="54"/>
  <c r="Z195" i="54"/>
  <c r="AA195" i="54"/>
  <c r="AC195" i="54"/>
  <c r="AM195" i="54"/>
  <c r="AB195" i="54"/>
  <c r="AD195" i="54"/>
  <c r="AA196" i="54"/>
  <c r="AC196" i="54"/>
  <c r="AM196" i="54"/>
  <c r="AB196" i="54"/>
  <c r="AD196" i="54"/>
  <c r="AF196" i="54"/>
  <c r="AO196" i="54"/>
  <c r="AE196" i="54"/>
  <c r="AA197" i="54"/>
  <c r="AC197" i="54"/>
  <c r="AM197" i="54"/>
  <c r="AB197" i="54"/>
  <c r="AD197" i="54"/>
  <c r="AF197" i="54"/>
  <c r="AO197" i="54"/>
  <c r="AE197" i="54"/>
  <c r="AA198" i="54"/>
  <c r="AC198" i="54"/>
  <c r="AM198" i="54"/>
  <c r="AB198" i="54"/>
  <c r="AD198" i="54"/>
  <c r="AF198" i="54"/>
  <c r="AE198" i="54"/>
  <c r="AO198" i="54"/>
  <c r="AA199" i="54"/>
  <c r="AC199" i="54"/>
  <c r="AM199" i="54"/>
  <c r="AB199" i="54"/>
  <c r="AD199" i="54"/>
  <c r="AF199" i="54"/>
  <c r="AE199" i="54"/>
  <c r="AO199" i="54"/>
  <c r="C200" i="54"/>
  <c r="C201" i="54"/>
  <c r="D200" i="54"/>
  <c r="E200" i="54"/>
  <c r="F200" i="54"/>
  <c r="G200" i="54"/>
  <c r="G201" i="54"/>
  <c r="H200" i="54"/>
  <c r="I200" i="54"/>
  <c r="J200" i="54"/>
  <c r="J201" i="54"/>
  <c r="K200" i="54"/>
  <c r="K201" i="54"/>
  <c r="L200" i="54"/>
  <c r="M200" i="54"/>
  <c r="N200" i="54"/>
  <c r="N201" i="54"/>
  <c r="N227" i="54"/>
  <c r="O200" i="54"/>
  <c r="O201" i="54"/>
  <c r="P200" i="54"/>
  <c r="Q200" i="54"/>
  <c r="R200" i="54"/>
  <c r="R201" i="54"/>
  <c r="S200" i="54"/>
  <c r="S201" i="54"/>
  <c r="T200" i="54"/>
  <c r="U200" i="54"/>
  <c r="V200" i="54"/>
  <c r="V201" i="54"/>
  <c r="W200" i="54"/>
  <c r="W201" i="54"/>
  <c r="X200" i="54"/>
  <c r="Y200" i="54"/>
  <c r="Z200" i="54"/>
  <c r="Z201" i="54"/>
  <c r="AA200" i="54"/>
  <c r="AC200" i="54"/>
  <c r="AM200" i="54"/>
  <c r="AB200" i="54"/>
  <c r="AD200" i="54"/>
  <c r="AI200" i="54"/>
  <c r="AJ200" i="54"/>
  <c r="D201" i="54"/>
  <c r="E201" i="54"/>
  <c r="AD201" i="54"/>
  <c r="H201" i="54"/>
  <c r="AB201" i="54"/>
  <c r="I201" i="54"/>
  <c r="L201" i="54"/>
  <c r="M201" i="54"/>
  <c r="P201" i="54"/>
  <c r="Q201" i="54"/>
  <c r="T201" i="54"/>
  <c r="U201" i="54"/>
  <c r="X201" i="54"/>
  <c r="Y201" i="54"/>
  <c r="AA202" i="54"/>
  <c r="AB202" i="54"/>
  <c r="AC202" i="54"/>
  <c r="AM202" i="54"/>
  <c r="AD202" i="54"/>
  <c r="AE202" i="54"/>
  <c r="AF202" i="54"/>
  <c r="AA203" i="54"/>
  <c r="AB203" i="54"/>
  <c r="AC203" i="54"/>
  <c r="AM203" i="54"/>
  <c r="AO203" i="54"/>
  <c r="AD203" i="54"/>
  <c r="AE203" i="54"/>
  <c r="AF203" i="54"/>
  <c r="C204" i="54"/>
  <c r="D204" i="54"/>
  <c r="E204" i="54"/>
  <c r="AD204" i="54"/>
  <c r="F204" i="54"/>
  <c r="AE204" i="54"/>
  <c r="G204" i="54"/>
  <c r="H204" i="54"/>
  <c r="I204" i="54"/>
  <c r="J204" i="54"/>
  <c r="K204" i="54"/>
  <c r="L204" i="54"/>
  <c r="M204" i="54"/>
  <c r="N204" i="54"/>
  <c r="O204" i="54"/>
  <c r="P204" i="54"/>
  <c r="Q204" i="54"/>
  <c r="R204" i="54"/>
  <c r="S204" i="54"/>
  <c r="T204" i="54"/>
  <c r="U204" i="54"/>
  <c r="V204" i="54"/>
  <c r="W204" i="54"/>
  <c r="X204" i="54"/>
  <c r="Y204" i="54"/>
  <c r="Z204" i="54"/>
  <c r="AA204" i="54"/>
  <c r="AB204" i="54"/>
  <c r="AC204" i="54"/>
  <c r="AM204" i="54"/>
  <c r="AO204" i="54"/>
  <c r="AF204" i="54"/>
  <c r="AA205" i="54"/>
  <c r="AB205" i="54"/>
  <c r="AC205" i="54"/>
  <c r="AM205" i="54"/>
  <c r="AO205" i="54"/>
  <c r="AD205" i="54"/>
  <c r="AE205" i="54"/>
  <c r="AF205" i="54"/>
  <c r="AA206" i="54"/>
  <c r="AB206" i="54"/>
  <c r="AC206" i="54"/>
  <c r="AM206" i="54"/>
  <c r="AO206" i="54"/>
  <c r="AD206" i="54"/>
  <c r="AE206" i="54"/>
  <c r="AF206" i="54"/>
  <c r="AA207" i="54"/>
  <c r="AB207" i="54"/>
  <c r="AC207" i="54"/>
  <c r="AM207" i="54"/>
  <c r="AD207" i="54"/>
  <c r="AE207" i="54"/>
  <c r="AF207" i="54"/>
  <c r="AA208" i="54"/>
  <c r="AB208" i="54"/>
  <c r="AC208" i="54"/>
  <c r="AM208" i="54"/>
  <c r="AD208" i="54"/>
  <c r="AE208" i="54"/>
  <c r="AF208" i="54"/>
  <c r="C209" i="54"/>
  <c r="D209" i="54"/>
  <c r="E209" i="54"/>
  <c r="AD209" i="54"/>
  <c r="F209" i="54"/>
  <c r="AE209" i="54"/>
  <c r="G209" i="54"/>
  <c r="H209" i="54"/>
  <c r="I209" i="54"/>
  <c r="J209" i="54"/>
  <c r="K209" i="54"/>
  <c r="L209" i="54"/>
  <c r="M209" i="54"/>
  <c r="N209" i="54"/>
  <c r="O209" i="54"/>
  <c r="P209" i="54"/>
  <c r="Q209" i="54"/>
  <c r="R209" i="54"/>
  <c r="S209" i="54"/>
  <c r="T209" i="54"/>
  <c r="U209" i="54"/>
  <c r="V209" i="54"/>
  <c r="W209" i="54"/>
  <c r="X209" i="54"/>
  <c r="Y209" i="54"/>
  <c r="Z209" i="54"/>
  <c r="AA209" i="54"/>
  <c r="AB209" i="54"/>
  <c r="AC209" i="54"/>
  <c r="AM209" i="54"/>
  <c r="AO209" i="54"/>
  <c r="AF209" i="54"/>
  <c r="AG209" i="54"/>
  <c r="AA210" i="54"/>
  <c r="AC210" i="54"/>
  <c r="AM210" i="54"/>
  <c r="AB210" i="54"/>
  <c r="AD210" i="54"/>
  <c r="AF210" i="54"/>
  <c r="AO210" i="54"/>
  <c r="AE210" i="54"/>
  <c r="AA211" i="54"/>
  <c r="AC211" i="54"/>
  <c r="AM211" i="54"/>
  <c r="AB211" i="54"/>
  <c r="AD211" i="54"/>
  <c r="AF211" i="54"/>
  <c r="AE211" i="54"/>
  <c r="AO211" i="54"/>
  <c r="AA212" i="54"/>
  <c r="AC212" i="54"/>
  <c r="AM212" i="54"/>
  <c r="AB212" i="54"/>
  <c r="AD212" i="54"/>
  <c r="AF212" i="54"/>
  <c r="AE212" i="54"/>
  <c r="AO212" i="54"/>
  <c r="AA213" i="54"/>
  <c r="AC213" i="54"/>
  <c r="AM213" i="54"/>
  <c r="AB213" i="54"/>
  <c r="AD213" i="54"/>
  <c r="AF213" i="54"/>
  <c r="AO213" i="54"/>
  <c r="AE213" i="54"/>
  <c r="C214" i="54"/>
  <c r="C215" i="54"/>
  <c r="D214" i="54"/>
  <c r="D215" i="54"/>
  <c r="E214" i="54"/>
  <c r="F214" i="54"/>
  <c r="G214" i="54"/>
  <c r="G215" i="54"/>
  <c r="H214" i="54"/>
  <c r="H215" i="54"/>
  <c r="H227" i="54"/>
  <c r="I214" i="54"/>
  <c r="J214" i="54"/>
  <c r="J215" i="54"/>
  <c r="K214" i="54"/>
  <c r="K215" i="54"/>
  <c r="K227" i="54"/>
  <c r="L214" i="54"/>
  <c r="L215" i="54"/>
  <c r="L227" i="54"/>
  <c r="M214" i="54"/>
  <c r="N214" i="54"/>
  <c r="N215" i="54"/>
  <c r="O214" i="54"/>
  <c r="O215" i="54"/>
  <c r="P214" i="54"/>
  <c r="P215" i="54"/>
  <c r="Q214" i="54"/>
  <c r="R214" i="54"/>
  <c r="R215" i="54"/>
  <c r="S214" i="54"/>
  <c r="S215" i="54"/>
  <c r="S227" i="54"/>
  <c r="T214" i="54"/>
  <c r="T215" i="54"/>
  <c r="T227" i="54"/>
  <c r="U214" i="54"/>
  <c r="V214" i="54"/>
  <c r="V215" i="54"/>
  <c r="W214" i="54"/>
  <c r="W215" i="54"/>
  <c r="W227" i="54"/>
  <c r="X228" i="54"/>
  <c r="X214" i="54"/>
  <c r="X215" i="54"/>
  <c r="X227" i="54"/>
  <c r="Y214" i="54"/>
  <c r="Z214" i="54"/>
  <c r="Z215" i="54"/>
  <c r="AA214" i="54"/>
  <c r="AC214" i="54"/>
  <c r="AB214" i="54"/>
  <c r="AD214" i="54"/>
  <c r="AG214" i="54"/>
  <c r="AM214" i="54"/>
  <c r="E215" i="54"/>
  <c r="I215" i="54"/>
  <c r="M215" i="54"/>
  <c r="Q215" i="54"/>
  <c r="U215" i="54"/>
  <c r="Y215" i="54"/>
  <c r="AA216" i="54"/>
  <c r="AB216" i="54"/>
  <c r="AC216" i="54"/>
  <c r="AD216" i="54"/>
  <c r="AF216" i="54"/>
  <c r="AE216" i="54"/>
  <c r="AM216" i="54"/>
  <c r="AO216" i="54"/>
  <c r="AA217" i="54"/>
  <c r="AB217" i="54"/>
  <c r="AC217" i="54"/>
  <c r="AM217" i="54"/>
  <c r="AO217" i="54"/>
  <c r="AD217" i="54"/>
  <c r="AF217" i="54"/>
  <c r="AE217" i="54"/>
  <c r="AA218" i="54"/>
  <c r="AB218" i="54"/>
  <c r="AC218" i="54"/>
  <c r="AD218" i="54"/>
  <c r="AF218" i="54"/>
  <c r="AE218" i="54"/>
  <c r="AM218" i="54"/>
  <c r="AO218" i="54"/>
  <c r="AA219" i="54"/>
  <c r="AB219" i="54"/>
  <c r="AC219" i="54"/>
  <c r="AM219" i="54"/>
  <c r="AO219" i="54"/>
  <c r="AD219" i="54"/>
  <c r="AF219" i="54"/>
  <c r="AE219" i="54"/>
  <c r="C220" i="54"/>
  <c r="D220" i="54"/>
  <c r="E220" i="54"/>
  <c r="F220" i="54"/>
  <c r="AE220" i="54"/>
  <c r="G220" i="54"/>
  <c r="H220" i="54"/>
  <c r="I220" i="54"/>
  <c r="J220" i="54"/>
  <c r="K220" i="54"/>
  <c r="L220" i="54"/>
  <c r="M220" i="54"/>
  <c r="N220" i="54"/>
  <c r="O220" i="54"/>
  <c r="P220" i="54"/>
  <c r="Q220" i="54"/>
  <c r="R220" i="54"/>
  <c r="S220" i="54"/>
  <c r="T220" i="54"/>
  <c r="U220" i="54"/>
  <c r="V220" i="54"/>
  <c r="W220" i="54"/>
  <c r="X220" i="54"/>
  <c r="Y220" i="54"/>
  <c r="Z220" i="54"/>
  <c r="AA220" i="54"/>
  <c r="AB220" i="54"/>
  <c r="AC220" i="54"/>
  <c r="AM220" i="54"/>
  <c r="AA221" i="54"/>
  <c r="AB221" i="54"/>
  <c r="AC221" i="54"/>
  <c r="AD221" i="54"/>
  <c r="AF221" i="54"/>
  <c r="AE221" i="54"/>
  <c r="AM221" i="54"/>
  <c r="AO221" i="54"/>
  <c r="AA222" i="54"/>
  <c r="AB222" i="54"/>
  <c r="AC222" i="54"/>
  <c r="AM222" i="54"/>
  <c r="AO222" i="54"/>
  <c r="AD222" i="54"/>
  <c r="AF222" i="54"/>
  <c r="AE222" i="54"/>
  <c r="AA223" i="54"/>
  <c r="AB223" i="54"/>
  <c r="AC223" i="54"/>
  <c r="AD223" i="54"/>
  <c r="AF223" i="54"/>
  <c r="AE223" i="54"/>
  <c r="AM223" i="54"/>
  <c r="AO223" i="54"/>
  <c r="AA224" i="54"/>
  <c r="AB224" i="54"/>
  <c r="AC224" i="54"/>
  <c r="AM224" i="54"/>
  <c r="AO224" i="54"/>
  <c r="AD224" i="54"/>
  <c r="AF224" i="54"/>
  <c r="AE224" i="54"/>
  <c r="C225" i="54"/>
  <c r="D225" i="54"/>
  <c r="E225" i="54"/>
  <c r="F225" i="54"/>
  <c r="AE225" i="54"/>
  <c r="G225" i="54"/>
  <c r="H225" i="54"/>
  <c r="I225" i="54"/>
  <c r="J225" i="54"/>
  <c r="K225" i="54"/>
  <c r="L225" i="54"/>
  <c r="M225" i="54"/>
  <c r="N225" i="54"/>
  <c r="O225" i="54"/>
  <c r="P225" i="54"/>
  <c r="Q225" i="54"/>
  <c r="R225" i="54"/>
  <c r="S225" i="54"/>
  <c r="T225" i="54"/>
  <c r="U225" i="54"/>
  <c r="V225" i="54"/>
  <c r="W225" i="54"/>
  <c r="X225" i="54"/>
  <c r="Y225" i="54"/>
  <c r="Z225" i="54"/>
  <c r="AA225" i="54"/>
  <c r="AB225" i="54"/>
  <c r="AC225" i="54"/>
  <c r="AM225" i="54"/>
  <c r="C226" i="54"/>
  <c r="D226" i="54"/>
  <c r="E226" i="54"/>
  <c r="F226" i="54"/>
  <c r="AE226" i="54"/>
  <c r="G226" i="54"/>
  <c r="H226" i="54"/>
  <c r="I226" i="54"/>
  <c r="J226" i="54"/>
  <c r="K226" i="54"/>
  <c r="L226" i="54"/>
  <c r="M226" i="54"/>
  <c r="N226" i="54"/>
  <c r="O226" i="54"/>
  <c r="P226" i="54"/>
  <c r="Q226" i="54"/>
  <c r="R226" i="54"/>
  <c r="S226" i="54"/>
  <c r="T226" i="54"/>
  <c r="U226" i="54"/>
  <c r="V226" i="54"/>
  <c r="W226" i="54"/>
  <c r="X226" i="54"/>
  <c r="Y226" i="54"/>
  <c r="Z226" i="54"/>
  <c r="AA226" i="54"/>
  <c r="AB226" i="54"/>
  <c r="AC226" i="54"/>
  <c r="AM226" i="54"/>
  <c r="G227" i="54"/>
  <c r="H228" i="54"/>
  <c r="O227" i="54"/>
  <c r="L228" i="54"/>
  <c r="H25" i="55"/>
  <c r="AD29" i="55"/>
  <c r="AD25" i="55"/>
  <c r="P15" i="91"/>
  <c r="P67" i="91"/>
  <c r="AL19" i="91"/>
  <c r="AM124" i="91"/>
  <c r="D15" i="91"/>
  <c r="D67" i="91"/>
  <c r="AD40" i="55"/>
  <c r="O15" i="91"/>
  <c r="O67" i="91"/>
  <c r="E188" i="77"/>
  <c r="E189" i="77"/>
  <c r="W188" i="77"/>
  <c r="W189" i="77"/>
  <c r="W225" i="77"/>
  <c r="X226" i="77"/>
  <c r="V188" i="77"/>
  <c r="V189" i="77"/>
  <c r="J75" i="84"/>
  <c r="J76" i="84"/>
  <c r="J113" i="84"/>
  <c r="D75" i="84"/>
  <c r="N86" i="84"/>
  <c r="N87" i="84"/>
  <c r="V75" i="84"/>
  <c r="V76" i="84"/>
  <c r="G134" i="91"/>
  <c r="AL47" i="91"/>
  <c r="X188" i="77"/>
  <c r="X189" i="77"/>
  <c r="L188" i="77"/>
  <c r="L189" i="77"/>
  <c r="F188" i="77"/>
  <c r="F189" i="77"/>
  <c r="M75" i="84"/>
  <c r="M76" i="84"/>
  <c r="P198" i="77"/>
  <c r="P199" i="77"/>
  <c r="J198" i="77"/>
  <c r="C75" i="84"/>
  <c r="K75" i="84"/>
  <c r="K76" i="84"/>
  <c r="E75" i="84"/>
  <c r="E76" i="84"/>
  <c r="AE197" i="77"/>
  <c r="H46" i="55"/>
  <c r="Z198" i="77"/>
  <c r="Z199" i="77"/>
  <c r="N198" i="77"/>
  <c r="N199" i="77"/>
  <c r="AA187" i="77"/>
  <c r="U86" i="84"/>
  <c r="U87" i="84"/>
  <c r="O86" i="84"/>
  <c r="O87" i="84"/>
  <c r="I86" i="84"/>
  <c r="I87" i="84"/>
  <c r="C86" i="84"/>
  <c r="C87" i="84"/>
  <c r="C113" i="84"/>
  <c r="K188" i="77"/>
  <c r="K189" i="77"/>
  <c r="AC208" i="91"/>
  <c r="AG208" i="91"/>
  <c r="Y190" i="91"/>
  <c r="L86" i="84"/>
  <c r="L87" i="84"/>
  <c r="Z75" i="84"/>
  <c r="Z76" i="84"/>
  <c r="AE76" i="84"/>
  <c r="E198" i="77"/>
  <c r="E199" i="77"/>
  <c r="G188" i="77"/>
  <c r="G189" i="77"/>
  <c r="Y188" i="77"/>
  <c r="Y189" i="77"/>
  <c r="Y225" i="77"/>
  <c r="L115" i="91"/>
  <c r="AE182" i="54"/>
  <c r="V198" i="77"/>
  <c r="V199" i="77"/>
  <c r="N188" i="77"/>
  <c r="L75" i="84"/>
  <c r="L76" i="84"/>
  <c r="AE83" i="84"/>
  <c r="D188" i="77"/>
  <c r="D189" i="77"/>
  <c r="D225" i="77"/>
  <c r="D198" i="77"/>
  <c r="D199" i="77"/>
  <c r="H86" i="84"/>
  <c r="H87" i="84"/>
  <c r="P75" i="84"/>
  <c r="J199" i="77"/>
  <c r="S198" i="77"/>
  <c r="S199" i="77"/>
  <c r="M198" i="77"/>
  <c r="M199" i="77"/>
  <c r="Q188" i="77"/>
  <c r="Q189" i="77"/>
  <c r="Q225" i="77"/>
  <c r="F75" i="84"/>
  <c r="F76" i="84"/>
  <c r="AB187" i="77"/>
  <c r="P188" i="77"/>
  <c r="P189" i="77"/>
  <c r="P225" i="77"/>
  <c r="P226" i="77"/>
  <c r="AE73" i="84"/>
  <c r="AE195" i="77"/>
  <c r="T86" i="84"/>
  <c r="T87" i="84"/>
  <c r="AB87" i="84"/>
  <c r="Y186" i="91"/>
  <c r="Y187" i="91"/>
  <c r="Q211" i="91"/>
  <c r="AL13" i="91"/>
  <c r="AE178" i="91"/>
  <c r="R171" i="91"/>
  <c r="AG32" i="97"/>
  <c r="AG26" i="97"/>
  <c r="N195" i="91"/>
  <c r="Z75" i="97"/>
  <c r="AB134" i="91"/>
  <c r="U75" i="97"/>
  <c r="Q171" i="91"/>
  <c r="J171" i="91"/>
  <c r="AE169" i="91"/>
  <c r="V181" i="91"/>
  <c r="F200" i="91"/>
  <c r="AG27" i="97"/>
  <c r="AG35" i="97"/>
  <c r="AI28" i="97"/>
  <c r="O198" i="77"/>
  <c r="O199" i="77"/>
  <c r="AD195" i="77"/>
  <c r="AF195" i="77"/>
  <c r="C198" i="77"/>
  <c r="U188" i="77"/>
  <c r="U189" i="77"/>
  <c r="U225" i="77"/>
  <c r="O188" i="77"/>
  <c r="O189" i="77"/>
  <c r="AE84" i="84"/>
  <c r="AB83" i="84"/>
  <c r="I185" i="54"/>
  <c r="T198" i="77"/>
  <c r="T199" i="77"/>
  <c r="M75" i="97"/>
  <c r="Y75" i="97"/>
  <c r="AD72" i="97"/>
  <c r="E75" i="97"/>
  <c r="J189" i="54"/>
  <c r="AE74" i="84"/>
  <c r="U36" i="97"/>
  <c r="R198" i="77"/>
  <c r="R199" i="77"/>
  <c r="AB196" i="77"/>
  <c r="AE196" i="77"/>
  <c r="T75" i="84"/>
  <c r="T76" i="84"/>
  <c r="AE72" i="84"/>
  <c r="AD197" i="77"/>
  <c r="AF197" i="77"/>
  <c r="AD196" i="77"/>
  <c r="AF196" i="77"/>
  <c r="X86" i="84"/>
  <c r="X87" i="84"/>
  <c r="F86" i="84"/>
  <c r="AB74" i="84"/>
  <c r="AA74" i="84"/>
  <c r="S75" i="84"/>
  <c r="S76" i="84"/>
  <c r="S113" i="84"/>
  <c r="AA73" i="84"/>
  <c r="Y75" i="84"/>
  <c r="Y76" i="84"/>
  <c r="AB197" i="77"/>
  <c r="Q86" i="84"/>
  <c r="Q87" i="84"/>
  <c r="W86" i="84"/>
  <c r="W87" i="84"/>
  <c r="I75" i="97"/>
  <c r="AD72" i="84"/>
  <c r="AF72" i="84"/>
  <c r="E189" i="54"/>
  <c r="Y189" i="54"/>
  <c r="N75" i="84"/>
  <c r="N76" i="84"/>
  <c r="N113" i="84"/>
  <c r="AD186" i="54"/>
  <c r="Z185" i="54"/>
  <c r="N185" i="54"/>
  <c r="X198" i="77"/>
  <c r="X199" i="77"/>
  <c r="X225" i="77"/>
  <c r="J188" i="77"/>
  <c r="J189" i="77"/>
  <c r="J225" i="77"/>
  <c r="AA84" i="84"/>
  <c r="AC84" i="84"/>
  <c r="R86" i="84"/>
  <c r="R87" i="84"/>
  <c r="S86" i="84"/>
  <c r="S87" i="84"/>
  <c r="V185" i="54"/>
  <c r="J185" i="54"/>
  <c r="J190" i="54"/>
  <c r="J227" i="54"/>
  <c r="AE187" i="77"/>
  <c r="AE186" i="77"/>
  <c r="R75" i="97"/>
  <c r="I188" i="77"/>
  <c r="I189" i="77"/>
  <c r="AC187" i="77"/>
  <c r="I198" i="77"/>
  <c r="AA197" i="77"/>
  <c r="G198" i="77"/>
  <c r="G199" i="77"/>
  <c r="G225" i="77"/>
  <c r="H226" i="77"/>
  <c r="S188" i="77"/>
  <c r="S189" i="77"/>
  <c r="M188" i="77"/>
  <c r="M189" i="77"/>
  <c r="M225" i="77"/>
  <c r="P36" i="97"/>
  <c r="AD74" i="97"/>
  <c r="R185" i="54"/>
  <c r="U198" i="77"/>
  <c r="U199" i="77"/>
  <c r="Y86" i="84"/>
  <c r="Y87" i="84"/>
  <c r="Y185" i="54"/>
  <c r="Y190" i="54"/>
  <c r="Y227" i="54"/>
  <c r="Y198" i="77"/>
  <c r="Y199" i="77"/>
  <c r="H198" i="77"/>
  <c r="H199" i="77"/>
  <c r="AD74" i="84"/>
  <c r="AB72" i="84"/>
  <c r="AD26" i="91"/>
  <c r="AD78" i="91"/>
  <c r="F10" i="90"/>
  <c r="Q66" i="57"/>
  <c r="C76" i="84"/>
  <c r="AD73" i="84"/>
  <c r="AF73" i="84"/>
  <c r="Q75" i="84"/>
  <c r="Q76" i="84"/>
  <c r="Q113" i="84"/>
  <c r="I171" i="91"/>
  <c r="I175" i="91"/>
  <c r="I186" i="91"/>
  <c r="U211" i="91"/>
  <c r="U212" i="91"/>
  <c r="AD185" i="77"/>
  <c r="AF185" i="77"/>
  <c r="AE82" i="84"/>
  <c r="Z86" i="84"/>
  <c r="Z87" i="84"/>
  <c r="G86" i="84"/>
  <c r="G87" i="84"/>
  <c r="AA83" i="84"/>
  <c r="AA86" i="84"/>
  <c r="AF74" i="84"/>
  <c r="C199" i="77"/>
  <c r="N189" i="77"/>
  <c r="N225" i="77"/>
  <c r="I199" i="77"/>
  <c r="K198" i="77"/>
  <c r="K199" i="77"/>
  <c r="AA196" i="77"/>
  <c r="AC196" i="77"/>
  <c r="AB186" i="77"/>
  <c r="H188" i="77"/>
  <c r="C188" i="77"/>
  <c r="AA185" i="77"/>
  <c r="AC185" i="77"/>
  <c r="AB84" i="84"/>
  <c r="T188" i="77"/>
  <c r="T189" i="77"/>
  <c r="U75" i="84"/>
  <c r="U76" i="84"/>
  <c r="U113" i="84"/>
  <c r="F185" i="54"/>
  <c r="AA195" i="77"/>
  <c r="V86" i="84"/>
  <c r="V87" i="84"/>
  <c r="P86" i="84"/>
  <c r="P87" i="84"/>
  <c r="AB82" i="84"/>
  <c r="X75" i="84"/>
  <c r="X76" i="84"/>
  <c r="Z188" i="77"/>
  <c r="Z189" i="77"/>
  <c r="AA72" i="84"/>
  <c r="AC72" i="84"/>
  <c r="G75" i="84"/>
  <c r="G76" i="84"/>
  <c r="AA186" i="77"/>
  <c r="AD186" i="77"/>
  <c r="AF186" i="77"/>
  <c r="E185" i="54"/>
  <c r="AB185" i="77"/>
  <c r="V190" i="54"/>
  <c r="AE184" i="54"/>
  <c r="L198" i="77"/>
  <c r="L199" i="77"/>
  <c r="L225" i="77"/>
  <c r="AB195" i="77"/>
  <c r="F198" i="77"/>
  <c r="AD83" i="84"/>
  <c r="AF83" i="84"/>
  <c r="M86" i="84"/>
  <c r="M87" i="84"/>
  <c r="I75" i="84"/>
  <c r="N75" i="97"/>
  <c r="D86" i="84"/>
  <c r="D87" i="84"/>
  <c r="AD182" i="54"/>
  <c r="AF182" i="54"/>
  <c r="AO182" i="54"/>
  <c r="AD187" i="77"/>
  <c r="AE185" i="77"/>
  <c r="AD84" i="84"/>
  <c r="AF84" i="84"/>
  <c r="AB73" i="84"/>
  <c r="AC73" i="84"/>
  <c r="Q36" i="97"/>
  <c r="AE183" i="54"/>
  <c r="AA82" i="84"/>
  <c r="K86" i="84"/>
  <c r="K87" i="84"/>
  <c r="K113" i="84"/>
  <c r="AD82" i="84"/>
  <c r="E86" i="84"/>
  <c r="M36" i="97"/>
  <c r="H75" i="84"/>
  <c r="F75" i="97"/>
  <c r="Q75" i="97"/>
  <c r="V36" i="97"/>
  <c r="AB36" i="97"/>
  <c r="AJ33" i="97"/>
  <c r="D36" i="97"/>
  <c r="AD71" i="97"/>
  <c r="AD75" i="97"/>
  <c r="AD43" i="55"/>
  <c r="H212" i="91"/>
  <c r="AK60" i="91"/>
  <c r="J31" i="57"/>
  <c r="C7" i="56"/>
  <c r="C8" i="90"/>
  <c r="AD196" i="91"/>
  <c r="AE185" i="91"/>
  <c r="C134" i="91"/>
  <c r="X134" i="91"/>
  <c r="T134" i="91"/>
  <c r="AE73" i="97"/>
  <c r="J75" i="97"/>
  <c r="W36" i="97"/>
  <c r="N206" i="91"/>
  <c r="E36" i="97"/>
  <c r="J181" i="91"/>
  <c r="AC36" i="97"/>
  <c r="V206" i="91"/>
  <c r="AE180" i="91"/>
  <c r="F195" i="91"/>
  <c r="I200" i="91"/>
  <c r="I201" i="91"/>
  <c r="AD208" i="91"/>
  <c r="AD73" i="97"/>
  <c r="AF73" i="97"/>
  <c r="AH87" i="97"/>
  <c r="AE71" i="97"/>
  <c r="AC74" i="84"/>
  <c r="AF82" i="84"/>
  <c r="AF187" i="77"/>
  <c r="AB198" i="77"/>
  <c r="AE75" i="84"/>
  <c r="AC82" i="84"/>
  <c r="F199" i="77"/>
  <c r="F225" i="77"/>
  <c r="AE198" i="77"/>
  <c r="AC195" i="77"/>
  <c r="C189" i="77"/>
  <c r="AA189" i="77"/>
  <c r="AF71" i="97"/>
  <c r="I76" i="84"/>
  <c r="AC186" i="77"/>
  <c r="AE185" i="54"/>
  <c r="H76" i="84"/>
  <c r="H189" i="77"/>
  <c r="H225" i="77"/>
  <c r="I113" i="84"/>
  <c r="C225" i="77"/>
  <c r="S225" i="77"/>
  <c r="E225" i="77"/>
  <c r="R189" i="77"/>
  <c r="AE188" i="77"/>
  <c r="AL33" i="97"/>
  <c r="P76" i="84"/>
  <c r="K225" i="77"/>
  <c r="L226" i="77"/>
  <c r="AB86" i="84"/>
  <c r="AA188" i="77"/>
  <c r="AD199" i="77"/>
  <c r="AF199" i="77"/>
  <c r="AE187" i="54"/>
  <c r="R113" i="84"/>
  <c r="E87" i="84"/>
  <c r="AD187" i="54"/>
  <c r="AF187" i="54"/>
  <c r="AO187" i="54"/>
  <c r="AE186" i="54"/>
  <c r="AF186" i="54"/>
  <c r="AO186" i="54"/>
  <c r="AD198" i="77"/>
  <c r="AF198" i="77"/>
  <c r="R189" i="54"/>
  <c r="R190" i="54"/>
  <c r="R227" i="54"/>
  <c r="F190" i="54"/>
  <c r="AD188" i="54"/>
  <c r="AF188" i="54"/>
  <c r="AO188" i="54"/>
  <c r="F87" i="84"/>
  <c r="Q185" i="54"/>
  <c r="Q190" i="54"/>
  <c r="Q227" i="54"/>
  <c r="AL32" i="97"/>
  <c r="AA199" i="77"/>
  <c r="AA198" i="77"/>
  <c r="AC198" i="77"/>
  <c r="O75" i="84"/>
  <c r="O76" i="84"/>
  <c r="O113" i="84"/>
  <c r="AF74" i="97"/>
  <c r="O225" i="77"/>
  <c r="AE199" i="77"/>
  <c r="F113" i="84"/>
  <c r="V225" i="77"/>
  <c r="V75" i="97"/>
  <c r="I181" i="91"/>
  <c r="S36" i="97"/>
  <c r="Y36" i="97"/>
  <c r="AE36" i="97"/>
  <c r="C36" i="97"/>
  <c r="I36" i="97"/>
  <c r="O36" i="97"/>
  <c r="AA36" i="97"/>
  <c r="L36" i="97"/>
  <c r="R36" i="97"/>
  <c r="X36" i="97"/>
  <c r="AD36" i="97"/>
  <c r="AI34" i="97"/>
  <c r="AI36" i="97"/>
  <c r="N36" i="97"/>
  <c r="T36" i="97"/>
  <c r="Z36" i="97"/>
  <c r="AE72" i="97"/>
  <c r="AE75" i="97"/>
  <c r="AJ146" i="91"/>
  <c r="F206" i="91"/>
  <c r="AF134" i="91"/>
  <c r="Z171" i="91"/>
  <c r="Z176" i="91"/>
  <c r="S15" i="91"/>
  <c r="S67" i="91"/>
  <c r="AK114" i="91"/>
  <c r="D115" i="91"/>
  <c r="H9" i="56"/>
  <c r="V97" i="91"/>
  <c r="G97" i="91"/>
  <c r="D97" i="91"/>
  <c r="J30" i="57"/>
  <c r="AE173" i="91"/>
  <c r="J175" i="91"/>
  <c r="AD22" i="55"/>
  <c r="AH32" i="55"/>
  <c r="D10" i="90"/>
  <c r="Y195" i="91"/>
  <c r="AD193" i="91"/>
  <c r="T86" i="91"/>
  <c r="Q86" i="91"/>
  <c r="Q186" i="91"/>
  <c r="R186" i="91"/>
  <c r="G77" i="91"/>
  <c r="AJ75" i="91"/>
  <c r="AE30" i="55"/>
  <c r="Q200" i="91"/>
  <c r="AD198" i="91"/>
  <c r="AD199" i="91"/>
  <c r="AG28" i="97"/>
  <c r="AG34" i="97"/>
  <c r="AG36" i="97"/>
  <c r="AJ36" i="97"/>
  <c r="AJ26" i="97"/>
  <c r="N175" i="91"/>
  <c r="AE172" i="91"/>
  <c r="Q195" i="91"/>
  <c r="E195" i="91"/>
  <c r="AD192" i="91"/>
  <c r="M211" i="91"/>
  <c r="M212" i="91"/>
  <c r="AD207" i="91"/>
  <c r="AK117" i="91"/>
  <c r="AK121" i="91"/>
  <c r="F36" i="97"/>
  <c r="AJ140" i="91"/>
  <c r="G36" i="97"/>
  <c r="AF36" i="97"/>
  <c r="AH27" i="97"/>
  <c r="AH33" i="97"/>
  <c r="AD205" i="91"/>
  <c r="Q206" i="91"/>
  <c r="F171" i="91"/>
  <c r="F176" i="91"/>
  <c r="F186" i="91"/>
  <c r="Q181" i="91"/>
  <c r="C10" i="90"/>
  <c r="I10" i="90"/>
  <c r="J72" i="57"/>
  <c r="K102" i="91"/>
  <c r="H102" i="91"/>
  <c r="AJ151" i="91"/>
  <c r="J75" i="57"/>
  <c r="J79" i="57"/>
  <c r="J106" i="57"/>
  <c r="J110" i="57"/>
  <c r="I112" i="57"/>
  <c r="I116" i="57"/>
  <c r="V83" i="57"/>
  <c r="J84" i="57"/>
  <c r="J112" i="57"/>
  <c r="J116" i="57"/>
  <c r="J74" i="57"/>
  <c r="U83" i="57"/>
  <c r="U87" i="57"/>
  <c r="U103" i="57"/>
  <c r="G9" i="56"/>
  <c r="J73" i="57"/>
  <c r="J7" i="56"/>
  <c r="E10" i="90"/>
  <c r="E9" i="56"/>
  <c r="I10" i="56"/>
  <c r="G8" i="90"/>
  <c r="I8" i="90"/>
  <c r="AE177" i="91"/>
  <c r="R181" i="91"/>
  <c r="R225" i="77"/>
  <c r="AF72" i="97"/>
  <c r="J9" i="56"/>
  <c r="AJ27" i="97"/>
  <c r="AH28" i="97"/>
  <c r="AJ28" i="97"/>
  <c r="AH35" i="97"/>
  <c r="AH36" i="97"/>
  <c r="AJ34" i="97"/>
  <c r="AL34" i="97"/>
  <c r="AL26" i="97"/>
  <c r="L73" i="57"/>
  <c r="V87" i="57"/>
  <c r="V103" i="57"/>
  <c r="V100" i="57"/>
  <c r="U100" i="57"/>
  <c r="AF75" i="97"/>
  <c r="AL27" i="97"/>
  <c r="AJ35" i="97"/>
  <c r="AL35" i="97"/>
  <c r="G47" i="55"/>
  <c r="AD46" i="55"/>
  <c r="H29" i="55"/>
  <c r="H32" i="55"/>
  <c r="I43" i="55"/>
  <c r="Q47" i="55"/>
  <c r="AD203" i="91"/>
  <c r="V15" i="91"/>
  <c r="V67" i="91"/>
  <c r="AE134" i="91"/>
  <c r="F15" i="91"/>
  <c r="F67" i="91"/>
  <c r="AE26" i="91"/>
  <c r="AE78" i="91"/>
  <c r="Q15" i="91"/>
  <c r="Q67" i="91"/>
  <c r="J15" i="91"/>
  <c r="J67" i="91"/>
  <c r="D40" i="91"/>
  <c r="D92" i="91"/>
  <c r="AJ116" i="91"/>
  <c r="AK136" i="91"/>
  <c r="AK143" i="91"/>
  <c r="AK152" i="91"/>
  <c r="AL152" i="91"/>
  <c r="D42" i="55"/>
  <c r="J42" i="55"/>
  <c r="AE174" i="91"/>
  <c r="AE175" i="91"/>
  <c r="Z195" i="91"/>
  <c r="N15" i="91"/>
  <c r="N67" i="91"/>
  <c r="M15" i="91"/>
  <c r="M67" i="91"/>
  <c r="U15" i="91"/>
  <c r="U67" i="91"/>
  <c r="AI51" i="91"/>
  <c r="AI103" i="91"/>
  <c r="O26" i="91"/>
  <c r="O78" i="91"/>
  <c r="S26" i="91"/>
  <c r="S78" i="91"/>
  <c r="AF15" i="91"/>
  <c r="AF67" i="91"/>
  <c r="W125" i="91"/>
  <c r="Y211" i="91"/>
  <c r="W26" i="91"/>
  <c r="W78" i="91"/>
  <c r="X15" i="91"/>
  <c r="X67" i="91"/>
  <c r="Z15" i="91"/>
  <c r="Z67" i="91"/>
  <c r="G15" i="91"/>
  <c r="G67" i="91"/>
  <c r="AA26" i="91"/>
  <c r="AA78" i="91"/>
  <c r="AD15" i="91"/>
  <c r="AD67" i="91"/>
  <c r="H201" i="91"/>
  <c r="H213" i="91"/>
  <c r="AC168" i="91"/>
  <c r="AG168" i="91"/>
  <c r="AC174" i="91"/>
  <c r="AG174" i="91"/>
  <c r="AC192" i="91"/>
  <c r="AG192" i="91"/>
  <c r="N187" i="91"/>
  <c r="F187" i="91"/>
  <c r="V187" i="91"/>
  <c r="AF184" i="91"/>
  <c r="AD202" i="91"/>
  <c r="K125" i="91"/>
  <c r="AI125" i="91"/>
  <c r="AK126" i="91"/>
  <c r="AD210" i="91"/>
  <c r="AF210" i="91"/>
  <c r="AI134" i="91"/>
  <c r="AF192" i="91"/>
  <c r="Q212" i="91"/>
  <c r="H15" i="91"/>
  <c r="H67" i="91"/>
  <c r="G51" i="91"/>
  <c r="G103" i="91"/>
  <c r="AH15" i="91"/>
  <c r="AH67" i="91"/>
  <c r="AL28" i="91"/>
  <c r="AM133" i="91"/>
  <c r="AK20" i="91"/>
  <c r="AK72" i="91"/>
  <c r="AJ14" i="91"/>
  <c r="AJ66" i="91"/>
  <c r="AI26" i="91"/>
  <c r="AI78" i="91"/>
  <c r="AE51" i="91"/>
  <c r="AE103" i="91"/>
  <c r="AC26" i="91"/>
  <c r="AC78" i="91"/>
  <c r="T201" i="91"/>
  <c r="L201" i="91"/>
  <c r="D201" i="91"/>
  <c r="D213" i="91"/>
  <c r="T40" i="91"/>
  <c r="T92" i="91"/>
  <c r="AA181" i="91"/>
  <c r="AF185" i="91"/>
  <c r="AE194" i="91"/>
  <c r="AF194" i="91"/>
  <c r="AL7" i="91"/>
  <c r="AM112" i="91"/>
  <c r="E15" i="91"/>
  <c r="E67" i="91"/>
  <c r="R15" i="91"/>
  <c r="R67" i="91"/>
  <c r="U26" i="91"/>
  <c r="U78" i="91"/>
  <c r="AI40" i="91"/>
  <c r="AI92" i="91"/>
  <c r="AB206" i="91"/>
  <c r="AB211" i="91"/>
  <c r="T51" i="91"/>
  <c r="T103" i="91"/>
  <c r="C15" i="91"/>
  <c r="C67" i="91"/>
  <c r="K15" i="91"/>
  <c r="K67" i="91"/>
  <c r="AA15" i="91"/>
  <c r="AA67" i="91"/>
  <c r="W201" i="91"/>
  <c r="O201" i="91"/>
  <c r="G201" i="91"/>
  <c r="X176" i="91"/>
  <c r="P176" i="91"/>
  <c r="C176" i="91"/>
  <c r="AC180" i="91"/>
  <c r="AG180" i="91"/>
  <c r="AC178" i="91"/>
  <c r="AG178" i="91"/>
  <c r="AC185" i="91"/>
  <c r="AG185" i="91"/>
  <c r="AC197" i="91"/>
  <c r="AG197" i="91"/>
  <c r="AC199" i="91"/>
  <c r="AG199" i="91"/>
  <c r="AC205" i="91"/>
  <c r="AG205" i="91"/>
  <c r="AC210" i="91"/>
  <c r="AG210" i="91"/>
  <c r="AE193" i="91"/>
  <c r="R200" i="91"/>
  <c r="R201" i="91"/>
  <c r="AE208" i="91"/>
  <c r="AF208" i="91"/>
  <c r="AH208" i="91"/>
  <c r="W51" i="91"/>
  <c r="W103" i="91"/>
  <c r="Q187" i="91"/>
  <c r="AG26" i="91"/>
  <c r="AG78" i="91"/>
  <c r="AK14" i="91"/>
  <c r="C51" i="91"/>
  <c r="C103" i="91"/>
  <c r="M40" i="91"/>
  <c r="M92" i="91"/>
  <c r="U40" i="91"/>
  <c r="U92" i="91"/>
  <c r="AB15" i="91"/>
  <c r="AB67" i="91"/>
  <c r="T15" i="91"/>
  <c r="T67" i="91"/>
  <c r="L51" i="91"/>
  <c r="L103" i="91"/>
  <c r="Y26" i="91"/>
  <c r="Y78" i="91"/>
  <c r="E26" i="91"/>
  <c r="E78" i="91"/>
  <c r="AC169" i="91"/>
  <c r="AG169" i="91"/>
  <c r="AC177" i="91"/>
  <c r="AC179" i="91"/>
  <c r="AG179" i="91"/>
  <c r="AC184" i="91"/>
  <c r="AG184" i="91"/>
  <c r="AC191" i="91"/>
  <c r="AG191" i="91"/>
  <c r="AC204" i="91"/>
  <c r="AG204" i="91"/>
  <c r="AE186" i="91"/>
  <c r="AI97" i="91"/>
  <c r="L15" i="91"/>
  <c r="L67" i="91"/>
  <c r="AJ29" i="91"/>
  <c r="AJ81" i="91"/>
  <c r="AJ50" i="91"/>
  <c r="AJ102" i="91"/>
  <c r="AA175" i="91"/>
  <c r="AB186" i="91"/>
  <c r="AA190" i="91"/>
  <c r="AA206" i="91"/>
  <c r="AK146" i="91"/>
  <c r="AL146" i="91"/>
  <c r="D36" i="55"/>
  <c r="AE40" i="91"/>
  <c r="AE92" i="91"/>
  <c r="Y51" i="91"/>
  <c r="Y103" i="91"/>
  <c r="I15" i="91"/>
  <c r="I67" i="91"/>
  <c r="AK10" i="91"/>
  <c r="AK62" i="91"/>
  <c r="W15" i="91"/>
  <c r="W67" i="91"/>
  <c r="R26" i="91"/>
  <c r="R78" i="91"/>
  <c r="AA40" i="91"/>
  <c r="AA92" i="91"/>
  <c r="Q26" i="91"/>
  <c r="Q78" i="91"/>
  <c r="X201" i="91"/>
  <c r="P201" i="91"/>
  <c r="P213" i="91"/>
  <c r="S176" i="91"/>
  <c r="K176" i="91"/>
  <c r="L176" i="91"/>
  <c r="M26" i="91"/>
  <c r="M78" i="91"/>
  <c r="M51" i="91"/>
  <c r="M103" i="91"/>
  <c r="AL17" i="91"/>
  <c r="AL31" i="91"/>
  <c r="Y212" i="91"/>
  <c r="AF183" i="91"/>
  <c r="AL21" i="91"/>
  <c r="AM126" i="91"/>
  <c r="AK127" i="91"/>
  <c r="AE197" i="91"/>
  <c r="AL8" i="91"/>
  <c r="AL71" i="91"/>
  <c r="AL32" i="91"/>
  <c r="AE179" i="91"/>
  <c r="AF179" i="91"/>
  <c r="AM148" i="91"/>
  <c r="AL95" i="91"/>
  <c r="AJ141" i="91"/>
  <c r="AD40" i="91"/>
  <c r="AD92" i="91"/>
  <c r="AC203" i="91"/>
  <c r="AG203" i="91"/>
  <c r="N26" i="91"/>
  <c r="N78" i="91"/>
  <c r="R51" i="91"/>
  <c r="R103" i="91"/>
  <c r="V26" i="91"/>
  <c r="V78" i="91"/>
  <c r="J26" i="91"/>
  <c r="J78" i="91"/>
  <c r="G40" i="91"/>
  <c r="G92" i="91"/>
  <c r="H51" i="91"/>
  <c r="H103" i="91"/>
  <c r="AK123" i="91"/>
  <c r="AK133" i="91"/>
  <c r="AK141" i="91"/>
  <c r="AK149" i="91"/>
  <c r="AL149" i="91"/>
  <c r="AK154" i="91"/>
  <c r="AD204" i="91"/>
  <c r="AF204" i="91"/>
  <c r="AH204" i="91"/>
  <c r="H120" i="91"/>
  <c r="I131" i="91"/>
  <c r="AF169" i="91"/>
  <c r="AJ101" i="91"/>
  <c r="AC172" i="91"/>
  <c r="AG172" i="91"/>
  <c r="AL48" i="91"/>
  <c r="F26" i="91"/>
  <c r="F78" i="91"/>
  <c r="AC189" i="91"/>
  <c r="AG189" i="91"/>
  <c r="Z26" i="91"/>
  <c r="Z78" i="91"/>
  <c r="P40" i="91"/>
  <c r="P92" i="91"/>
  <c r="AH26" i="91"/>
  <c r="AH78" i="91"/>
  <c r="W176" i="91"/>
  <c r="O176" i="91"/>
  <c r="Y15" i="91"/>
  <c r="Y67" i="91"/>
  <c r="AJ25" i="91"/>
  <c r="AJ77" i="91"/>
  <c r="T81" i="91"/>
  <c r="AJ34" i="91"/>
  <c r="AJ86" i="91"/>
  <c r="AK34" i="91"/>
  <c r="AK86" i="91"/>
  <c r="S51" i="91"/>
  <c r="S103" i="91"/>
  <c r="AF115" i="91"/>
  <c r="C125" i="91"/>
  <c r="C131" i="91"/>
  <c r="C139" i="91"/>
  <c r="C145" i="91"/>
  <c r="D51" i="91"/>
  <c r="D103" i="91"/>
  <c r="AJ95" i="91"/>
  <c r="M72" i="91"/>
  <c r="AI15" i="91"/>
  <c r="AC40" i="91"/>
  <c r="AC92" i="91"/>
  <c r="AC51" i="91"/>
  <c r="AC103" i="91"/>
  <c r="I26" i="91"/>
  <c r="I78" i="91"/>
  <c r="AE15" i="91"/>
  <c r="AE67" i="91"/>
  <c r="AH40" i="91"/>
  <c r="AH92" i="91"/>
  <c r="C201" i="91"/>
  <c r="C213" i="91"/>
  <c r="I40" i="91"/>
  <c r="I92" i="91"/>
  <c r="AF178" i="91"/>
  <c r="AD180" i="91"/>
  <c r="AF180" i="91"/>
  <c r="AH180" i="91"/>
  <c r="AF198" i="91"/>
  <c r="AJ142" i="91"/>
  <c r="AL142" i="91"/>
  <c r="D34" i="55"/>
  <c r="K34" i="55"/>
  <c r="AJ112" i="91"/>
  <c r="R115" i="91"/>
  <c r="V115" i="91"/>
  <c r="AH115" i="91"/>
  <c r="AA119" i="91"/>
  <c r="AE119" i="91"/>
  <c r="E125" i="91"/>
  <c r="U125" i="91"/>
  <c r="U131" i="91"/>
  <c r="Y125" i="91"/>
  <c r="AF131" i="91"/>
  <c r="AJ127" i="91"/>
  <c r="O130" i="91"/>
  <c r="AA130" i="91"/>
  <c r="AA131" i="91"/>
  <c r="AJ128" i="91"/>
  <c r="AL128" i="91"/>
  <c r="D19" i="55"/>
  <c r="J19" i="55"/>
  <c r="N130" i="91"/>
  <c r="R130" i="91"/>
  <c r="AD130" i="91"/>
  <c r="E134" i="91"/>
  <c r="I134" i="91"/>
  <c r="J134" i="91"/>
  <c r="N134" i="91"/>
  <c r="R134" i="91"/>
  <c r="V134" i="91"/>
  <c r="Z134" i="91"/>
  <c r="AD134" i="91"/>
  <c r="Q139" i="91"/>
  <c r="Q145" i="91"/>
  <c r="D139" i="91"/>
  <c r="K139" i="91"/>
  <c r="K145" i="91"/>
  <c r="AE139" i="91"/>
  <c r="AI139" i="91"/>
  <c r="J139" i="91"/>
  <c r="AF144" i="91"/>
  <c r="AI144" i="91"/>
  <c r="T156" i="91"/>
  <c r="AJ126" i="91"/>
  <c r="J176" i="91"/>
  <c r="AK148" i="91"/>
  <c r="AL148" i="91"/>
  <c r="I187" i="91"/>
  <c r="J119" i="91"/>
  <c r="J120" i="91"/>
  <c r="N119" i="91"/>
  <c r="R119" i="91"/>
  <c r="V119" i="91"/>
  <c r="Z119" i="91"/>
  <c r="Z120" i="91"/>
  <c r="AD119" i="91"/>
  <c r="O125" i="91"/>
  <c r="L125" i="91"/>
  <c r="X125" i="91"/>
  <c r="X131" i="91"/>
  <c r="E130" i="91"/>
  <c r="M201" i="91"/>
  <c r="AL136" i="91"/>
  <c r="D27" i="55"/>
  <c r="J27" i="55"/>
  <c r="AE171" i="91"/>
  <c r="Y201" i="91"/>
  <c r="Y213" i="91"/>
  <c r="M115" i="91"/>
  <c r="Q115" i="91"/>
  <c r="U115" i="91"/>
  <c r="AC115" i="91"/>
  <c r="AG177" i="91"/>
  <c r="AD102" i="91"/>
  <c r="AD51" i="91"/>
  <c r="AK94" i="91"/>
  <c r="AL42" i="91"/>
  <c r="AM147" i="91"/>
  <c r="AK61" i="91"/>
  <c r="AL9" i="91"/>
  <c r="AD190" i="91"/>
  <c r="AF97" i="91"/>
  <c r="AF51" i="91"/>
  <c r="AF103" i="91"/>
  <c r="I97" i="91"/>
  <c r="I51" i="91"/>
  <c r="I103" i="91"/>
  <c r="F97" i="91"/>
  <c r="F51" i="91"/>
  <c r="F103" i="91"/>
  <c r="AG102" i="91"/>
  <c r="AG51" i="91"/>
  <c r="AG103" i="91"/>
  <c r="AB171" i="91"/>
  <c r="AB176" i="91"/>
  <c r="AC170" i="91"/>
  <c r="AG170" i="91"/>
  <c r="AB190" i="91"/>
  <c r="AC188" i="91"/>
  <c r="M144" i="91"/>
  <c r="AC144" i="91"/>
  <c r="AG144" i="91"/>
  <c r="AL151" i="91"/>
  <c r="D41" i="55"/>
  <c r="K41" i="55"/>
  <c r="G176" i="91"/>
  <c r="AJ20" i="91"/>
  <c r="AJ72" i="91"/>
  <c r="AL27" i="91"/>
  <c r="AK79" i="91"/>
  <c r="AJ154" i="91"/>
  <c r="H86" i="91"/>
  <c r="X97" i="91"/>
  <c r="X51" i="91"/>
  <c r="X103" i="91"/>
  <c r="AB181" i="91"/>
  <c r="AK50" i="91"/>
  <c r="AK102" i="91"/>
  <c r="C155" i="91"/>
  <c r="AA186" i="91"/>
  <c r="AA187" i="91"/>
  <c r="S97" i="91"/>
  <c r="AL41" i="91"/>
  <c r="U51" i="91"/>
  <c r="U103" i="91"/>
  <c r="AK132" i="91"/>
  <c r="AM152" i="91"/>
  <c r="AL99" i="91"/>
  <c r="D26" i="91"/>
  <c r="J40" i="91"/>
  <c r="J92" i="91"/>
  <c r="AH97" i="91"/>
  <c r="AH51" i="91"/>
  <c r="Z97" i="91"/>
  <c r="Z51" i="91"/>
  <c r="Z103" i="91"/>
  <c r="O102" i="91"/>
  <c r="O51" i="91"/>
  <c r="O103" i="91"/>
  <c r="K51" i="91"/>
  <c r="K103" i="91"/>
  <c r="AD168" i="91"/>
  <c r="AD171" i="91"/>
  <c r="E171" i="91"/>
  <c r="E175" i="91"/>
  <c r="J206" i="91"/>
  <c r="J212" i="91"/>
  <c r="AE202" i="91"/>
  <c r="AE203" i="91"/>
  <c r="AF203" i="91"/>
  <c r="AH203" i="91"/>
  <c r="AE205" i="91"/>
  <c r="AF205" i="91"/>
  <c r="E144" i="91"/>
  <c r="AK25" i="91"/>
  <c r="AK77" i="91"/>
  <c r="S201" i="91"/>
  <c r="AL143" i="91"/>
  <c r="D33" i="55"/>
  <c r="AB195" i="91"/>
  <c r="AK45" i="91"/>
  <c r="AK97" i="91"/>
  <c r="W131" i="91"/>
  <c r="AL44" i="91"/>
  <c r="AM149" i="91"/>
  <c r="C97" i="91"/>
  <c r="AJ45" i="91"/>
  <c r="AJ97" i="91"/>
  <c r="AB97" i="91"/>
  <c r="AB51" i="91"/>
  <c r="AB103" i="91"/>
  <c r="AA102" i="91"/>
  <c r="AA51" i="91"/>
  <c r="C115" i="91"/>
  <c r="G115" i="91"/>
  <c r="P115" i="91"/>
  <c r="T115" i="91"/>
  <c r="X115" i="91"/>
  <c r="AB115" i="91"/>
  <c r="AJ114" i="91"/>
  <c r="AL114" i="91"/>
  <c r="D9" i="55"/>
  <c r="J9" i="55"/>
  <c r="O115" i="91"/>
  <c r="S115" i="91"/>
  <c r="S120" i="91"/>
  <c r="W115" i="91"/>
  <c r="W120" i="91"/>
  <c r="AA115" i="91"/>
  <c r="AE115" i="91"/>
  <c r="AI115" i="91"/>
  <c r="AI120" i="91"/>
  <c r="I119" i="91"/>
  <c r="M119" i="91"/>
  <c r="Q119" i="91"/>
  <c r="U119" i="91"/>
  <c r="Y119" i="91"/>
  <c r="Y120" i="91"/>
  <c r="AC119" i="91"/>
  <c r="AG119" i="91"/>
  <c r="AG120" i="91"/>
  <c r="L119" i="91"/>
  <c r="L120" i="91"/>
  <c r="P119" i="91"/>
  <c r="T119" i="91"/>
  <c r="R125" i="91"/>
  <c r="AC125" i="91"/>
  <c r="AC131" i="91"/>
  <c r="AJ123" i="91"/>
  <c r="Z125" i="91"/>
  <c r="Z131" i="91"/>
  <c r="AD125" i="91"/>
  <c r="E150" i="91"/>
  <c r="E156" i="91"/>
  <c r="Y150" i="91"/>
  <c r="L150" i="91"/>
  <c r="L156" i="91"/>
  <c r="P150" i="91"/>
  <c r="C150" i="91"/>
  <c r="G150" i="91"/>
  <c r="K150" i="91"/>
  <c r="K156" i="91"/>
  <c r="W150" i="91"/>
  <c r="W156" i="91"/>
  <c r="AE150" i="91"/>
  <c r="AE156" i="91"/>
  <c r="AI150" i="91"/>
  <c r="J150" i="91"/>
  <c r="V150" i="91"/>
  <c r="V156" i="91"/>
  <c r="Z150" i="91"/>
  <c r="AD150" i="91"/>
  <c r="AH150" i="91"/>
  <c r="Q155" i="91"/>
  <c r="U155" i="91"/>
  <c r="U156" i="91"/>
  <c r="Y155" i="91"/>
  <c r="Y156" i="91"/>
  <c r="AC155" i="91"/>
  <c r="AG155" i="91"/>
  <c r="AG156" i="91"/>
  <c r="D155" i="91"/>
  <c r="H155" i="91"/>
  <c r="H156" i="91"/>
  <c r="P155" i="91"/>
  <c r="AB155" i="91"/>
  <c r="AB156" i="91"/>
  <c r="AF155" i="91"/>
  <c r="AA155" i="91"/>
  <c r="AA156" i="91"/>
  <c r="AI155" i="91"/>
  <c r="Z155" i="91"/>
  <c r="I176" i="91"/>
  <c r="G212" i="91"/>
  <c r="Q176" i="91"/>
  <c r="AB125" i="91"/>
  <c r="AB131" i="91"/>
  <c r="F130" i="91"/>
  <c r="AK138" i="91"/>
  <c r="AA171" i="91"/>
  <c r="AC173" i="91"/>
  <c r="AG173" i="91"/>
  <c r="AA195" i="91"/>
  <c r="AC193" i="91"/>
  <c r="AG193" i="91"/>
  <c r="AC198" i="91"/>
  <c r="AG198" i="91"/>
  <c r="AC202" i="91"/>
  <c r="AG202" i="91"/>
  <c r="AC209" i="91"/>
  <c r="AG209" i="91"/>
  <c r="F115" i="91"/>
  <c r="N115" i="91"/>
  <c r="AD115" i="91"/>
  <c r="AK137" i="91"/>
  <c r="Z139" i="91"/>
  <c r="AH139" i="91"/>
  <c r="D144" i="91"/>
  <c r="H144" i="91"/>
  <c r="L144" i="91"/>
  <c r="L145" i="91"/>
  <c r="S144" i="91"/>
  <c r="W144" i="91"/>
  <c r="W145" i="91"/>
  <c r="AA144" i="91"/>
  <c r="AA145" i="91"/>
  <c r="AE144" i="91"/>
  <c r="F144" i="91"/>
  <c r="J144" i="91"/>
  <c r="N144" i="91"/>
  <c r="R144" i="91"/>
  <c r="V144" i="91"/>
  <c r="Z144" i="91"/>
  <c r="AD144" i="91"/>
  <c r="AK124" i="91"/>
  <c r="U187" i="91"/>
  <c r="AE188" i="91"/>
  <c r="Z190" i="91"/>
  <c r="Z201" i="91"/>
  <c r="J200" i="91"/>
  <c r="AE196" i="91"/>
  <c r="AE200" i="91"/>
  <c r="AL129" i="91"/>
  <c r="D20" i="55"/>
  <c r="K20" i="55"/>
  <c r="U145" i="91"/>
  <c r="N176" i="91"/>
  <c r="K131" i="91"/>
  <c r="AL23" i="91"/>
  <c r="AM128" i="91"/>
  <c r="AL30" i="91"/>
  <c r="I120" i="91"/>
  <c r="AF170" i="91"/>
  <c r="AE191" i="91"/>
  <c r="E181" i="91"/>
  <c r="E187" i="91"/>
  <c r="AL12" i="91"/>
  <c r="AK89" i="91"/>
  <c r="AL37" i="91"/>
  <c r="AM142" i="91"/>
  <c r="D150" i="91"/>
  <c r="AK147" i="91"/>
  <c r="AL147" i="91"/>
  <c r="D37" i="55"/>
  <c r="J37" i="55"/>
  <c r="S125" i="91"/>
  <c r="AJ121" i="91"/>
  <c r="AL121" i="91"/>
  <c r="AP121" i="91"/>
  <c r="E190" i="91"/>
  <c r="AJ68" i="91"/>
  <c r="AL16" i="91"/>
  <c r="AJ63" i="91"/>
  <c r="AL11" i="91"/>
  <c r="AF197" i="91"/>
  <c r="E119" i="91"/>
  <c r="E120" i="91"/>
  <c r="AJ117" i="91"/>
  <c r="AL117" i="91"/>
  <c r="D11" i="55"/>
  <c r="K11" i="55"/>
  <c r="D119" i="91"/>
  <c r="D120" i="91"/>
  <c r="AK118" i="91"/>
  <c r="AL118" i="91"/>
  <c r="D12" i="55"/>
  <c r="J12" i="55"/>
  <c r="AE125" i="91"/>
  <c r="AE131" i="91"/>
  <c r="AL101" i="91"/>
  <c r="AF177" i="91"/>
  <c r="Q201" i="91"/>
  <c r="AD173" i="91"/>
  <c r="AF173" i="91"/>
  <c r="AL18" i="91"/>
  <c r="AJ85" i="91"/>
  <c r="AL33" i="91"/>
  <c r="AJ98" i="91"/>
  <c r="AL46" i="91"/>
  <c r="O145" i="91"/>
  <c r="E139" i="91"/>
  <c r="I139" i="91"/>
  <c r="M139" i="91"/>
  <c r="Y139" i="91"/>
  <c r="Y145" i="91"/>
  <c r="AC139" i="91"/>
  <c r="AG139" i="91"/>
  <c r="AK122" i="91"/>
  <c r="D125" i="91"/>
  <c r="D131" i="91"/>
  <c r="P125" i="91"/>
  <c r="P131" i="91"/>
  <c r="AJ124" i="91"/>
  <c r="T130" i="91"/>
  <c r="T131" i="91"/>
  <c r="AI130" i="91"/>
  <c r="AI131" i="91"/>
  <c r="N139" i="91"/>
  <c r="AK140" i="91"/>
  <c r="AL140" i="91"/>
  <c r="D30" i="55"/>
  <c r="T144" i="91"/>
  <c r="Q150" i="91"/>
  <c r="AC150" i="91"/>
  <c r="AF150" i="91"/>
  <c r="AD182" i="91"/>
  <c r="AE189" i="91"/>
  <c r="AF189" i="91"/>
  <c r="N190" i="91"/>
  <c r="N201" i="91"/>
  <c r="X119" i="91"/>
  <c r="AB119" i="91"/>
  <c r="AF119" i="91"/>
  <c r="C119" i="91"/>
  <c r="G119" i="91"/>
  <c r="O119" i="91"/>
  <c r="F125" i="91"/>
  <c r="J125" i="91"/>
  <c r="J131" i="91"/>
  <c r="N125" i="91"/>
  <c r="AH125" i="91"/>
  <c r="AH131" i="91"/>
  <c r="P139" i="91"/>
  <c r="T139" i="91"/>
  <c r="AB139" i="91"/>
  <c r="AB145" i="91"/>
  <c r="AF139" i="91"/>
  <c r="G139" i="91"/>
  <c r="S139" i="91"/>
  <c r="AJ137" i="91"/>
  <c r="H139" i="91"/>
  <c r="G144" i="91"/>
  <c r="G145" i="91"/>
  <c r="S155" i="91"/>
  <c r="S156" i="91"/>
  <c r="F155" i="91"/>
  <c r="F156" i="91"/>
  <c r="R155" i="91"/>
  <c r="R156" i="91"/>
  <c r="AH155" i="91"/>
  <c r="I155" i="91"/>
  <c r="I156" i="91"/>
  <c r="U176" i="91"/>
  <c r="AD172" i="91"/>
  <c r="M175" i="91"/>
  <c r="M176" i="91"/>
  <c r="R175" i="91"/>
  <c r="R176" i="91"/>
  <c r="AK116" i="91"/>
  <c r="F119" i="91"/>
  <c r="AH134" i="91"/>
  <c r="AJ133" i="91"/>
  <c r="AL133" i="91"/>
  <c r="D24" i="55"/>
  <c r="J24" i="55"/>
  <c r="R211" i="91"/>
  <c r="R212" i="91"/>
  <c r="AE207" i="91"/>
  <c r="AE211" i="91"/>
  <c r="AJ122" i="91"/>
  <c r="Q125" i="91"/>
  <c r="Q131" i="91"/>
  <c r="AE181" i="91"/>
  <c r="AJ135" i="91"/>
  <c r="AL135" i="91"/>
  <c r="D26" i="55"/>
  <c r="J26" i="55"/>
  <c r="AJ132" i="91"/>
  <c r="AK112" i="91"/>
  <c r="F134" i="91"/>
  <c r="AF209" i="91"/>
  <c r="H131" i="91"/>
  <c r="AA200" i="91"/>
  <c r="AC196" i="91"/>
  <c r="AG196" i="91"/>
  <c r="AC207" i="91"/>
  <c r="AA211" i="91"/>
  <c r="AJ88" i="91"/>
  <c r="AL36" i="91"/>
  <c r="G131" i="91"/>
  <c r="R187" i="91"/>
  <c r="AK113" i="91"/>
  <c r="AJ113" i="91"/>
  <c r="AM118" i="91"/>
  <c r="AL65" i="91"/>
  <c r="AG62" i="91"/>
  <c r="AG15" i="91"/>
  <c r="AC62" i="91"/>
  <c r="AC15" i="91"/>
  <c r="Y62" i="91"/>
  <c r="AJ10" i="91"/>
  <c r="AJ62" i="91"/>
  <c r="K72" i="91"/>
  <c r="K26" i="91"/>
  <c r="K78" i="91"/>
  <c r="C77" i="91"/>
  <c r="C26" i="91"/>
  <c r="AF77" i="91"/>
  <c r="AF26" i="91"/>
  <c r="AF78" i="91"/>
  <c r="AB77" i="91"/>
  <c r="AB26" i="91"/>
  <c r="X77" i="91"/>
  <c r="X26" i="91"/>
  <c r="X78" i="91"/>
  <c r="T77" i="91"/>
  <c r="T26" i="91"/>
  <c r="P77" i="91"/>
  <c r="P26" i="91"/>
  <c r="P78" i="91"/>
  <c r="H77" i="91"/>
  <c r="H26" i="91"/>
  <c r="H78" i="91"/>
  <c r="AF81" i="91"/>
  <c r="AF40" i="91"/>
  <c r="AF92" i="91"/>
  <c r="AB81" i="91"/>
  <c r="AB40" i="91"/>
  <c r="AB92" i="91"/>
  <c r="X81" i="91"/>
  <c r="X40" i="91"/>
  <c r="X92" i="91"/>
  <c r="AK29" i="91"/>
  <c r="C86" i="91"/>
  <c r="C40" i="91"/>
  <c r="C92" i="91"/>
  <c r="AG86" i="91"/>
  <c r="AG40" i="91"/>
  <c r="AG92" i="91"/>
  <c r="R86" i="91"/>
  <c r="R40" i="91"/>
  <c r="O86" i="91"/>
  <c r="O40" i="91"/>
  <c r="L86" i="91"/>
  <c r="L40" i="91"/>
  <c r="L92" i="91"/>
  <c r="Y91" i="91"/>
  <c r="Y40" i="91"/>
  <c r="Y92" i="91"/>
  <c r="V91" i="91"/>
  <c r="V40" i="91"/>
  <c r="V92" i="91"/>
  <c r="I91" i="91"/>
  <c r="AJ39" i="91"/>
  <c r="F91" i="91"/>
  <c r="F40" i="91"/>
  <c r="AK39" i="91"/>
  <c r="AK91" i="91"/>
  <c r="J102" i="91"/>
  <c r="J51" i="91"/>
  <c r="AK90" i="91"/>
  <c r="AL38" i="91"/>
  <c r="AK87" i="91"/>
  <c r="AL35" i="91"/>
  <c r="K115" i="91"/>
  <c r="K120" i="91"/>
  <c r="J155" i="91"/>
  <c r="AD155" i="91"/>
  <c r="AD156" i="91"/>
  <c r="AD195" i="91"/>
  <c r="AG131" i="91"/>
  <c r="Q51" i="91"/>
  <c r="Q103" i="91"/>
  <c r="Q97" i="91"/>
  <c r="AJ76" i="91"/>
  <c r="AL24" i="91"/>
  <c r="G155" i="91"/>
  <c r="O155" i="91"/>
  <c r="O156" i="91"/>
  <c r="N211" i="91"/>
  <c r="N212" i="91"/>
  <c r="M131" i="91"/>
  <c r="AF199" i="91"/>
  <c r="AH199" i="91"/>
  <c r="F201" i="91"/>
  <c r="J187" i="91"/>
  <c r="AC183" i="91"/>
  <c r="AG183" i="91"/>
  <c r="AK74" i="91"/>
  <c r="AL22" i="91"/>
  <c r="M187" i="91"/>
  <c r="K212" i="91"/>
  <c r="Q40" i="91"/>
  <c r="H40" i="91"/>
  <c r="H92" i="91"/>
  <c r="E51" i="91"/>
  <c r="E103" i="91"/>
  <c r="AH119" i="91"/>
  <c r="V125" i="91"/>
  <c r="Y130" i="91"/>
  <c r="P134" i="91"/>
  <c r="F139" i="91"/>
  <c r="J190" i="91"/>
  <c r="F211" i="91"/>
  <c r="F212" i="91"/>
  <c r="S130" i="91"/>
  <c r="X144" i="91"/>
  <c r="AK153" i="91"/>
  <c r="AL153" i="91"/>
  <c r="V211" i="91"/>
  <c r="V212" i="91"/>
  <c r="Z212" i="91"/>
  <c r="W187" i="91"/>
  <c r="AC182" i="91"/>
  <c r="AC194" i="91"/>
  <c r="AG194" i="91"/>
  <c r="AB200" i="91"/>
  <c r="L130" i="91"/>
  <c r="AJ138" i="91"/>
  <c r="AL138" i="91"/>
  <c r="D21" i="55"/>
  <c r="J21" i="55"/>
  <c r="N150" i="91"/>
  <c r="N156" i="91"/>
  <c r="M155" i="91"/>
  <c r="M156" i="91"/>
  <c r="X155" i="91"/>
  <c r="X156" i="91"/>
  <c r="E200" i="91"/>
  <c r="U200" i="91"/>
  <c r="U201" i="91"/>
  <c r="AE189" i="77"/>
  <c r="Z225" i="77"/>
  <c r="AE225" i="77"/>
  <c r="AE87" i="84"/>
  <c r="V113" i="84"/>
  <c r="AD87" i="84"/>
  <c r="AF87" i="84"/>
  <c r="G113" i="84"/>
  <c r="I225" i="77"/>
  <c r="AF226" i="77"/>
  <c r="AD189" i="77"/>
  <c r="AF189" i="77"/>
  <c r="AB199" i="77"/>
  <c r="AC199" i="77"/>
  <c r="D226" i="77"/>
  <c r="AD76" i="84"/>
  <c r="AF76" i="84"/>
  <c r="AD189" i="54"/>
  <c r="AC83" i="84"/>
  <c r="AC86" i="84"/>
  <c r="AB75" i="84"/>
  <c r="AD215" i="54"/>
  <c r="P227" i="54"/>
  <c r="AB215" i="54"/>
  <c r="D227" i="54"/>
  <c r="AB190" i="54"/>
  <c r="AB189" i="54"/>
  <c r="AP158" i="54"/>
  <c r="AN158" i="54"/>
  <c r="AK154" i="54"/>
  <c r="AL154" i="54"/>
  <c r="D155" i="54"/>
  <c r="AK155" i="54"/>
  <c r="AN134" i="54"/>
  <c r="AP134" i="54"/>
  <c r="AD200" i="91"/>
  <c r="AB189" i="77"/>
  <c r="AC189" i="77"/>
  <c r="AB188" i="77"/>
  <c r="AC188" i="77"/>
  <c r="M113" i="84"/>
  <c r="AA87" i="84"/>
  <c r="AC87" i="84"/>
  <c r="AD86" i="84"/>
  <c r="T225" i="77"/>
  <c r="AB225" i="77"/>
  <c r="AD188" i="77"/>
  <c r="AF188" i="77"/>
  <c r="AO226" i="54"/>
  <c r="T228" i="54"/>
  <c r="AA215" i="54"/>
  <c r="C227" i="54"/>
  <c r="Z189" i="54"/>
  <c r="Z190" i="54"/>
  <c r="AE190" i="54"/>
  <c r="AD184" i="54"/>
  <c r="AF184" i="54"/>
  <c r="AO184" i="54"/>
  <c r="U185" i="54"/>
  <c r="U190" i="54"/>
  <c r="U227" i="54"/>
  <c r="M185" i="54"/>
  <c r="AD185" i="54"/>
  <c r="AF185" i="54"/>
  <c r="AO185" i="54"/>
  <c r="AF167" i="54"/>
  <c r="AB167" i="54"/>
  <c r="AF168" i="54"/>
  <c r="X167" i="54"/>
  <c r="Z168" i="54"/>
  <c r="T167" i="54"/>
  <c r="S168" i="54"/>
  <c r="P167" i="54"/>
  <c r="L167" i="54"/>
  <c r="L168" i="54"/>
  <c r="H167" i="54"/>
  <c r="D166" i="54"/>
  <c r="AK165" i="54"/>
  <c r="AL165" i="54"/>
  <c r="AN150" i="54"/>
  <c r="AP150" i="54"/>
  <c r="AN145" i="54"/>
  <c r="AP145" i="54"/>
  <c r="AN144" i="54"/>
  <c r="AF193" i="91"/>
  <c r="AH193" i="91"/>
  <c r="AD75" i="84"/>
  <c r="AF75" i="84"/>
  <c r="Z113" i="84"/>
  <c r="AC197" i="77"/>
  <c r="Y113" i="84"/>
  <c r="V176" i="91"/>
  <c r="T213" i="91"/>
  <c r="I227" i="54"/>
  <c r="AD226" i="54"/>
  <c r="AF226" i="54"/>
  <c r="AD225" i="54"/>
  <c r="AF225" i="54"/>
  <c r="AO225" i="54"/>
  <c r="AD220" i="54"/>
  <c r="AF220" i="54"/>
  <c r="AO220" i="54"/>
  <c r="V227" i="54"/>
  <c r="AE214" i="54"/>
  <c r="F215" i="54"/>
  <c r="AO208" i="54"/>
  <c r="AO202" i="54"/>
  <c r="AA201" i="54"/>
  <c r="AC201" i="54"/>
  <c r="AM201" i="54"/>
  <c r="AO201" i="54"/>
  <c r="AC167" i="54"/>
  <c r="N168" i="54"/>
  <c r="AJ155" i="54"/>
  <c r="AL155" i="54"/>
  <c r="AN152" i="54"/>
  <c r="AL149" i="54"/>
  <c r="AN146" i="54"/>
  <c r="AP146" i="54"/>
  <c r="AP143" i="54"/>
  <c r="AN143" i="54"/>
  <c r="W83" i="57"/>
  <c r="E190" i="54"/>
  <c r="AE86" i="84"/>
  <c r="P228" i="54"/>
  <c r="AF214" i="54"/>
  <c r="AO214" i="54"/>
  <c r="AI209" i="54"/>
  <c r="AO207" i="54"/>
  <c r="AE200" i="54"/>
  <c r="AF200" i="54"/>
  <c r="AO200" i="54"/>
  <c r="F201" i="54"/>
  <c r="AE201" i="54"/>
  <c r="AF201" i="54"/>
  <c r="AE195" i="54"/>
  <c r="AF195" i="54"/>
  <c r="AO195" i="54"/>
  <c r="AC189" i="54"/>
  <c r="AM189" i="54"/>
  <c r="AA190" i="54"/>
  <c r="AC190" i="54"/>
  <c r="AM190" i="54"/>
  <c r="AD183" i="54"/>
  <c r="AF183" i="54"/>
  <c r="AO183" i="54"/>
  <c r="AJ166" i="54"/>
  <c r="AN162" i="54"/>
  <c r="AP162" i="54"/>
  <c r="AK141" i="54"/>
  <c r="D76" i="84"/>
  <c r="AJ160" i="54"/>
  <c r="AL160" i="54"/>
  <c r="AP153" i="54"/>
  <c r="AL144" i="54"/>
  <c r="AP142" i="54"/>
  <c r="AL129" i="54"/>
  <c r="AJ125" i="54"/>
  <c r="C99" i="54"/>
  <c r="AL99" i="54"/>
  <c r="AL98" i="54"/>
  <c r="AN98" i="54"/>
  <c r="AM85" i="54"/>
  <c r="AL50" i="54"/>
  <c r="AN50" i="54"/>
  <c r="AN28" i="54"/>
  <c r="AM25" i="54"/>
  <c r="AI51" i="54"/>
  <c r="AE51" i="54"/>
  <c r="AA51" i="54"/>
  <c r="W51" i="54"/>
  <c r="S51" i="54"/>
  <c r="O51" i="54"/>
  <c r="K51" i="54"/>
  <c r="G51" i="54"/>
  <c r="AL25" i="54"/>
  <c r="C51" i="54"/>
  <c r="AN163" i="54"/>
  <c r="AL157" i="54"/>
  <c r="AN151" i="54"/>
  <c r="AN136" i="54"/>
  <c r="AN140" i="54"/>
  <c r="AL133" i="54"/>
  <c r="AL128" i="54"/>
  <c r="AN126" i="54"/>
  <c r="AQ125" i="54"/>
  <c r="F130" i="54"/>
  <c r="F167" i="54"/>
  <c r="AK125" i="54"/>
  <c r="AN122" i="54"/>
  <c r="AN125" i="54"/>
  <c r="AL88" i="54"/>
  <c r="AN88" i="54"/>
  <c r="AK51" i="54"/>
  <c r="AG51" i="54"/>
  <c r="AC51" i="54"/>
  <c r="Y51" i="54"/>
  <c r="U51" i="54"/>
  <c r="Q51" i="54"/>
  <c r="M51" i="54"/>
  <c r="I51" i="54"/>
  <c r="N140" i="77"/>
  <c r="N141" i="77"/>
  <c r="N169" i="77"/>
  <c r="AJ140" i="54"/>
  <c r="AJ135" i="54"/>
  <c r="AL135" i="54"/>
  <c r="E141" i="54"/>
  <c r="AJ141" i="54"/>
  <c r="AL141" i="54"/>
  <c r="AN131" i="54"/>
  <c r="AN127" i="54"/>
  <c r="AP126" i="54"/>
  <c r="C111" i="54"/>
  <c r="AL110" i="54"/>
  <c r="AN110" i="54"/>
  <c r="AL104" i="54"/>
  <c r="AN104" i="54"/>
  <c r="AL93" i="54"/>
  <c r="AN93" i="54"/>
  <c r="AM39" i="54"/>
  <c r="AJ51" i="54"/>
  <c r="AF51" i="54"/>
  <c r="AB51" i="54"/>
  <c r="X51" i="54"/>
  <c r="T51" i="54"/>
  <c r="P51" i="54"/>
  <c r="L51" i="54"/>
  <c r="H51" i="54"/>
  <c r="D51" i="54"/>
  <c r="AM14" i="54"/>
  <c r="AB213" i="77"/>
  <c r="AL161" i="54"/>
  <c r="AN159" i="54"/>
  <c r="AL147" i="54"/>
  <c r="AK140" i="54"/>
  <c r="AN132" i="54"/>
  <c r="AP131" i="54"/>
  <c r="AL109" i="54"/>
  <c r="AN109" i="54"/>
  <c r="E110" i="54"/>
  <c r="AM99" i="54"/>
  <c r="AL74" i="54"/>
  <c r="AN44" i="54"/>
  <c r="AM135" i="54"/>
  <c r="AO135" i="54"/>
  <c r="AM124" i="54"/>
  <c r="AN124" i="54"/>
  <c r="AO124" i="54"/>
  <c r="AP124" i="54"/>
  <c r="AE213" i="77"/>
  <c r="AF213" i="77"/>
  <c r="AF207" i="77"/>
  <c r="AJ167" i="77"/>
  <c r="AL167" i="77"/>
  <c r="AK134" i="77"/>
  <c r="F139" i="77"/>
  <c r="AB108" i="77"/>
  <c r="AD108" i="77"/>
  <c r="AD102" i="77"/>
  <c r="AF102" i="77"/>
  <c r="AE102" i="77"/>
  <c r="D108" i="77"/>
  <c r="AE108" i="77"/>
  <c r="L109" i="77"/>
  <c r="AD49" i="77"/>
  <c r="AF49" i="77"/>
  <c r="AC50" i="77"/>
  <c r="M50" i="77"/>
  <c r="C130" i="54"/>
  <c r="AJ130" i="54"/>
  <c r="AL73" i="54"/>
  <c r="AN73" i="54"/>
  <c r="AL49" i="54"/>
  <c r="AN49" i="54"/>
  <c r="AL24" i="54"/>
  <c r="AN24" i="54"/>
  <c r="AC202" i="77"/>
  <c r="AE194" i="77"/>
  <c r="AF194" i="77"/>
  <c r="AC193" i="77"/>
  <c r="AC194" i="77"/>
  <c r="AA194" i="77"/>
  <c r="AF181" i="77"/>
  <c r="AI169" i="77"/>
  <c r="AA169" i="77"/>
  <c r="S169" i="77"/>
  <c r="AJ166" i="77"/>
  <c r="AL166" i="77"/>
  <c r="AK155" i="77"/>
  <c r="AL155" i="77"/>
  <c r="D156" i="77"/>
  <c r="AL156" i="77"/>
  <c r="AL150" i="77"/>
  <c r="AL154" i="77"/>
  <c r="AK144" i="77"/>
  <c r="AL144" i="77"/>
  <c r="AI140" i="77"/>
  <c r="AG169" i="77"/>
  <c r="AD140" i="77"/>
  <c r="AD141" i="77"/>
  <c r="AC169" i="77"/>
  <c r="Z140" i="77"/>
  <c r="Z141" i="77"/>
  <c r="Y169" i="77"/>
  <c r="V140" i="77"/>
  <c r="V141" i="77"/>
  <c r="U169" i="77"/>
  <c r="R140" i="77"/>
  <c r="R141" i="77"/>
  <c r="Q169" i="77"/>
  <c r="P169" i="77"/>
  <c r="AL123" i="77"/>
  <c r="AB169" i="77"/>
  <c r="AK123" i="77"/>
  <c r="X128" i="77"/>
  <c r="X169" i="77"/>
  <c r="T169" i="77"/>
  <c r="T109" i="77"/>
  <c r="X109" i="77"/>
  <c r="P109" i="77"/>
  <c r="H109" i="77"/>
  <c r="AE82" i="77"/>
  <c r="AF82" i="77"/>
  <c r="AF39" i="77"/>
  <c r="AD43" i="77"/>
  <c r="W50" i="77"/>
  <c r="Z50" i="77"/>
  <c r="J50" i="77"/>
  <c r="AK53" i="84"/>
  <c r="AL53" i="84"/>
  <c r="F43" i="84"/>
  <c r="AJ42" i="84"/>
  <c r="AJ36" i="84"/>
  <c r="AL36" i="84"/>
  <c r="E85" i="54"/>
  <c r="AL85" i="54"/>
  <c r="AN85" i="54"/>
  <c r="E39" i="54"/>
  <c r="AL39" i="54"/>
  <c r="AN39" i="54"/>
  <c r="AM38" i="54"/>
  <c r="AN38" i="54"/>
  <c r="E14" i="54"/>
  <c r="AM13" i="54"/>
  <c r="AN13" i="54"/>
  <c r="AA223" i="77"/>
  <c r="AA213" i="77"/>
  <c r="AC213" i="77"/>
  <c r="AC204" i="77"/>
  <c r="AD184" i="77"/>
  <c r="AF184" i="77"/>
  <c r="AF183" i="77"/>
  <c r="K169" i="77"/>
  <c r="AK149" i="77"/>
  <c r="AL149" i="77"/>
  <c r="AK139" i="77"/>
  <c r="AI141" i="77"/>
  <c r="T129" i="77"/>
  <c r="T141" i="77"/>
  <c r="AJ128" i="77"/>
  <c r="AF96" i="77"/>
  <c r="AE91" i="77"/>
  <c r="AF91" i="77"/>
  <c r="AB83" i="77"/>
  <c r="AB109" i="77"/>
  <c r="C38" i="77"/>
  <c r="AD38" i="77"/>
  <c r="AD27" i="77"/>
  <c r="AF27" i="77"/>
  <c r="F74" i="54"/>
  <c r="AM74" i="54"/>
  <c r="AE169" i="77"/>
  <c r="W169" i="77"/>
  <c r="O169" i="77"/>
  <c r="D168" i="77"/>
  <c r="AL168" i="77"/>
  <c r="AJ161" i="77"/>
  <c r="AL161" i="77"/>
  <c r="J140" i="77"/>
  <c r="J141" i="77"/>
  <c r="I169" i="77"/>
  <c r="AL127" i="77"/>
  <c r="L169" i="77"/>
  <c r="H169" i="77"/>
  <c r="AK127" i="77"/>
  <c r="D128" i="77"/>
  <c r="D129" i="77"/>
  <c r="AE97" i="77"/>
  <c r="AF97" i="77"/>
  <c r="D83" i="77"/>
  <c r="AE83" i="77"/>
  <c r="Y50" i="77"/>
  <c r="Q50" i="77"/>
  <c r="I50" i="77"/>
  <c r="AL136" i="77"/>
  <c r="AF129" i="77"/>
  <c r="AF141" i="77"/>
  <c r="P129" i="77"/>
  <c r="P141" i="77"/>
  <c r="AE107" i="77"/>
  <c r="AF107" i="77"/>
  <c r="AE96" i="77"/>
  <c r="AF84" i="77"/>
  <c r="C83" i="77"/>
  <c r="AD83" i="77"/>
  <c r="AF83" i="77"/>
  <c r="AD78" i="77"/>
  <c r="AF78" i="77"/>
  <c r="AF69" i="77"/>
  <c r="AE68" i="77"/>
  <c r="D73" i="77"/>
  <c r="AF34" i="77"/>
  <c r="AF31" i="77"/>
  <c r="S50" i="77"/>
  <c r="C50" i="77"/>
  <c r="X50" i="77"/>
  <c r="N50" i="77"/>
  <c r="H50" i="77"/>
  <c r="AD106" i="84"/>
  <c r="AF106" i="84"/>
  <c r="E112" i="84"/>
  <c r="AD112" i="84"/>
  <c r="AF112" i="84"/>
  <c r="AC103" i="84"/>
  <c r="AA106" i="84"/>
  <c r="AD90" i="84"/>
  <c r="AF90" i="84"/>
  <c r="E101" i="84"/>
  <c r="AD101" i="84"/>
  <c r="AF101" i="84"/>
  <c r="AJ25" i="84"/>
  <c r="AL25" i="84"/>
  <c r="M26" i="84"/>
  <c r="R28" i="84"/>
  <c r="AI28" i="84"/>
  <c r="Q56" i="84"/>
  <c r="AA39" i="69"/>
  <c r="AF100" i="77"/>
  <c r="AA109" i="77"/>
  <c r="S109" i="77"/>
  <c r="K109" i="77"/>
  <c r="AD73" i="77"/>
  <c r="AD72" i="77"/>
  <c r="AF72" i="77"/>
  <c r="AD48" i="77"/>
  <c r="AF48" i="77"/>
  <c r="AF40" i="77"/>
  <c r="AD37" i="77"/>
  <c r="AF37" i="77"/>
  <c r="O50" i="77"/>
  <c r="AB24" i="77"/>
  <c r="AD19" i="77"/>
  <c r="D24" i="77"/>
  <c r="D50" i="77"/>
  <c r="AE19" i="77"/>
  <c r="AE24" i="77"/>
  <c r="AB50" i="77"/>
  <c r="R50" i="77"/>
  <c r="L50" i="77"/>
  <c r="AE13" i="77"/>
  <c r="AF13" i="77"/>
  <c r="AF11" i="77"/>
  <c r="AB100" i="84"/>
  <c r="AJ134" i="77"/>
  <c r="AL134" i="77"/>
  <c r="C139" i="77"/>
  <c r="AE86" i="77"/>
  <c r="AF86" i="77"/>
  <c r="AD68" i="77"/>
  <c r="AF68" i="77"/>
  <c r="AE38" i="77"/>
  <c r="AD32" i="77"/>
  <c r="AF32" i="77"/>
  <c r="AA50" i="77"/>
  <c r="K50" i="77"/>
  <c r="V50" i="77"/>
  <c r="P50" i="77"/>
  <c r="AC109" i="84"/>
  <c r="AA111" i="84"/>
  <c r="AC111" i="84"/>
  <c r="AF81" i="84"/>
  <c r="W75" i="84"/>
  <c r="W76" i="84"/>
  <c r="W113" i="84"/>
  <c r="AF54" i="84"/>
  <c r="AB54" i="84"/>
  <c r="AB55" i="84"/>
  <c r="X54" i="84"/>
  <c r="X56" i="84"/>
  <c r="Z57" i="84"/>
  <c r="T54" i="84"/>
  <c r="T55" i="84"/>
  <c r="P54" i="84"/>
  <c r="L54" i="84"/>
  <c r="L55" i="84"/>
  <c r="H54" i="84"/>
  <c r="H55" i="84"/>
  <c r="AK48" i="84"/>
  <c r="AL48" i="84"/>
  <c r="D54" i="84"/>
  <c r="F14" i="77"/>
  <c r="F50" i="77"/>
  <c r="AF7" i="77"/>
  <c r="AF97" i="84"/>
  <c r="AF93" i="84"/>
  <c r="X101" i="84"/>
  <c r="X113" i="84"/>
  <c r="T101" i="84"/>
  <c r="T113" i="84"/>
  <c r="T114" i="84"/>
  <c r="P101" i="84"/>
  <c r="P113" i="84"/>
  <c r="P114" i="84"/>
  <c r="L101" i="84"/>
  <c r="L113" i="84"/>
  <c r="L114" i="84"/>
  <c r="H101" i="84"/>
  <c r="H113" i="84"/>
  <c r="D101" i="84"/>
  <c r="AB101" i="84"/>
  <c r="AC80" i="84"/>
  <c r="AF79" i="84"/>
  <c r="AC81" i="84"/>
  <c r="AF68" i="84"/>
  <c r="D42" i="84"/>
  <c r="AL37" i="84"/>
  <c r="AL30" i="84"/>
  <c r="J28" i="84"/>
  <c r="V28" i="84"/>
  <c r="F28" i="84"/>
  <c r="S51" i="69"/>
  <c r="AC24" i="69"/>
  <c r="AF9" i="69"/>
  <c r="AL31" i="84"/>
  <c r="AF56" i="84"/>
  <c r="AB56" i="84"/>
  <c r="AF57" i="84"/>
  <c r="AB27" i="84"/>
  <c r="AB28" i="84"/>
  <c r="T56" i="84"/>
  <c r="T27" i="84"/>
  <c r="T28" i="84"/>
  <c r="P56" i="84"/>
  <c r="L27" i="84"/>
  <c r="L28" i="84"/>
  <c r="H56" i="84"/>
  <c r="D56" i="84"/>
  <c r="D27" i="84"/>
  <c r="Y56" i="84"/>
  <c r="I56" i="84"/>
  <c r="W51" i="69"/>
  <c r="AA25" i="69"/>
  <c r="AC25" i="69"/>
  <c r="G51" i="69"/>
  <c r="AA51" i="69"/>
  <c r="T51" i="69"/>
  <c r="P51" i="69"/>
  <c r="AB14" i="69"/>
  <c r="D51" i="69"/>
  <c r="AF10" i="77"/>
  <c r="AE9" i="77"/>
  <c r="AF9" i="77"/>
  <c r="AD100" i="84"/>
  <c r="AF100" i="84"/>
  <c r="AF99" i="84"/>
  <c r="AC97" i="84"/>
  <c r="AA100" i="84"/>
  <c r="AF95" i="84"/>
  <c r="AF91" i="84"/>
  <c r="AF77" i="84"/>
  <c r="AD71" i="84"/>
  <c r="AF71" i="84"/>
  <c r="AF70" i="84"/>
  <c r="AF55" i="84"/>
  <c r="X55" i="84"/>
  <c r="P55" i="84"/>
  <c r="AL49" i="84"/>
  <c r="AL44" i="84"/>
  <c r="AL40" i="84"/>
  <c r="X27" i="84"/>
  <c r="X28" i="84"/>
  <c r="H27" i="84"/>
  <c r="H28" i="84"/>
  <c r="Z28" i="84"/>
  <c r="AD28" i="84"/>
  <c r="AL9" i="84"/>
  <c r="T87" i="57"/>
  <c r="T103" i="57"/>
  <c r="K87" i="57"/>
  <c r="K103" i="57"/>
  <c r="AE44" i="69"/>
  <c r="AF44" i="69"/>
  <c r="AE33" i="69"/>
  <c r="AB39" i="69"/>
  <c r="AD25" i="69"/>
  <c r="AF25" i="69"/>
  <c r="AB25" i="69"/>
  <c r="AE14" i="69"/>
  <c r="AF14" i="69"/>
  <c r="Z40" i="91"/>
  <c r="Z81" i="91"/>
  <c r="AG85" i="97"/>
  <c r="AH85" i="97"/>
  <c r="AG56" i="84"/>
  <c r="AI57" i="84"/>
  <c r="AC56" i="84"/>
  <c r="U56" i="84"/>
  <c r="M56" i="84"/>
  <c r="N57" i="84"/>
  <c r="E56" i="84"/>
  <c r="E116" i="57"/>
  <c r="T101" i="57"/>
  <c r="X98" i="57"/>
  <c r="R87" i="57"/>
  <c r="R103" i="57"/>
  <c r="W85" i="57"/>
  <c r="F50" i="69"/>
  <c r="AE50" i="69"/>
  <c r="AF50" i="69"/>
  <c r="AC46" i="69"/>
  <c r="AC42" i="69"/>
  <c r="AD38" i="69"/>
  <c r="AF38" i="69"/>
  <c r="AF37" i="69"/>
  <c r="AD33" i="69"/>
  <c r="AC31" i="69"/>
  <c r="AC28" i="69"/>
  <c r="AA24" i="69"/>
  <c r="AF21" i="69"/>
  <c r="AF24" i="69"/>
  <c r="AC9" i="69"/>
  <c r="AA14" i="69"/>
  <c r="AC14" i="69"/>
  <c r="L26" i="91"/>
  <c r="L72" i="91"/>
  <c r="S40" i="91"/>
  <c r="N97" i="91"/>
  <c r="N51" i="91"/>
  <c r="V51" i="91"/>
  <c r="V102" i="91"/>
  <c r="C14" i="84"/>
  <c r="E110" i="57"/>
  <c r="S100" i="57"/>
  <c r="Q87" i="57"/>
  <c r="Q103" i="57"/>
  <c r="AC48" i="69"/>
  <c r="X50" i="69"/>
  <c r="X51" i="69"/>
  <c r="T50" i="69"/>
  <c r="P50" i="69"/>
  <c r="AB50" i="69"/>
  <c r="AC50" i="69"/>
  <c r="E39" i="69"/>
  <c r="E51" i="69"/>
  <c r="AC32" i="69"/>
  <c r="Z39" i="69"/>
  <c r="Z51" i="69"/>
  <c r="V39" i="69"/>
  <c r="V51" i="69"/>
  <c r="R39" i="69"/>
  <c r="N39" i="69"/>
  <c r="N51" i="69"/>
  <c r="J39" i="69"/>
  <c r="J51" i="69"/>
  <c r="AE28" i="69"/>
  <c r="AE39" i="69"/>
  <c r="F39" i="69"/>
  <c r="F51" i="69"/>
  <c r="AE24" i="69"/>
  <c r="AF15" i="69"/>
  <c r="AC13" i="69"/>
  <c r="AE9" i="69"/>
  <c r="G72" i="91"/>
  <c r="G26" i="91"/>
  <c r="AD39" i="69"/>
  <c r="AD51" i="69"/>
  <c r="AD19" i="69"/>
  <c r="AF19" i="69"/>
  <c r="R51" i="69"/>
  <c r="AE13" i="69"/>
  <c r="AF13" i="69"/>
  <c r="W40" i="91"/>
  <c r="W81" i="91"/>
  <c r="K40" i="91"/>
  <c r="K81" i="91"/>
  <c r="E40" i="91"/>
  <c r="E81" i="91"/>
  <c r="N40" i="91"/>
  <c r="N81" i="91"/>
  <c r="AB75" i="97"/>
  <c r="AC72" i="97"/>
  <c r="AG86" i="97"/>
  <c r="AH86" i="97"/>
  <c r="AC74" i="97"/>
  <c r="AG88" i="97"/>
  <c r="AH88" i="97"/>
  <c r="AA75" i="97"/>
  <c r="G20" i="97"/>
  <c r="AJ10" i="97"/>
  <c r="AD24" i="69"/>
  <c r="P51" i="91"/>
  <c r="AK55" i="97"/>
  <c r="AL55" i="97"/>
  <c r="D20" i="97"/>
  <c r="AK10" i="97"/>
  <c r="AK20" i="97"/>
  <c r="J36" i="97"/>
  <c r="AK36" i="97"/>
  <c r="AL36" i="97"/>
  <c r="AL6" i="97"/>
  <c r="AK64" i="97"/>
  <c r="AK28" i="97"/>
  <c r="AL28" i="97"/>
  <c r="AJ60" i="97"/>
  <c r="AJ64" i="97"/>
  <c r="AL64" i="97"/>
  <c r="AL42" i="97"/>
  <c r="AK60" i="97"/>
  <c r="AL51" i="97"/>
  <c r="AL60" i="97"/>
  <c r="N131" i="91"/>
  <c r="Q120" i="91"/>
  <c r="K213" i="91"/>
  <c r="C120" i="91"/>
  <c r="I145" i="91"/>
  <c r="AA176" i="91"/>
  <c r="AL73" i="91"/>
  <c r="AL96" i="91"/>
  <c r="AL122" i="91"/>
  <c r="D14" i="55"/>
  <c r="K14" i="55"/>
  <c r="AE195" i="91"/>
  <c r="J145" i="91"/>
  <c r="AD120" i="91"/>
  <c r="R131" i="91"/>
  <c r="F120" i="91"/>
  <c r="AL126" i="91"/>
  <c r="D17" i="55"/>
  <c r="K17" i="55"/>
  <c r="AB212" i="91"/>
  <c r="AH192" i="91"/>
  <c r="AL80" i="91"/>
  <c r="AL116" i="91"/>
  <c r="D10" i="55"/>
  <c r="K10" i="55"/>
  <c r="AF174" i="91"/>
  <c r="AH174" i="91"/>
  <c r="AG145" i="91"/>
  <c r="AH210" i="91"/>
  <c r="AD206" i="91"/>
  <c r="AA201" i="91"/>
  <c r="AF120" i="91"/>
  <c r="AH184" i="91"/>
  <c r="W213" i="91"/>
  <c r="AL20" i="91"/>
  <c r="AM125" i="91"/>
  <c r="AH189" i="91"/>
  <c r="AF202" i="91"/>
  <c r="AF206" i="91"/>
  <c r="AD211" i="91"/>
  <c r="X213" i="91"/>
  <c r="X120" i="91"/>
  <c r="AB187" i="91"/>
  <c r="O213" i="91"/>
  <c r="P214" i="91"/>
  <c r="F5" i="56"/>
  <c r="F5" i="90"/>
  <c r="F9" i="90"/>
  <c r="AP122" i="91"/>
  <c r="AH177" i="91"/>
  <c r="AH198" i="91"/>
  <c r="M120" i="91"/>
  <c r="H145" i="91"/>
  <c r="AL75" i="91"/>
  <c r="AH169" i="91"/>
  <c r="AH205" i="91"/>
  <c r="AE176" i="91"/>
  <c r="AH197" i="91"/>
  <c r="N120" i="91"/>
  <c r="T120" i="91"/>
  <c r="AL127" i="91"/>
  <c r="D18" i="55"/>
  <c r="J18" i="55"/>
  <c r="AD181" i="91"/>
  <c r="AL132" i="91"/>
  <c r="D23" i="55"/>
  <c r="K23" i="55"/>
  <c r="R145" i="91"/>
  <c r="AE120" i="91"/>
  <c r="AN149" i="91"/>
  <c r="AH178" i="91"/>
  <c r="AH185" i="91"/>
  <c r="AH120" i="91"/>
  <c r="AF145" i="91"/>
  <c r="U120" i="91"/>
  <c r="U157" i="91"/>
  <c r="AL59" i="91"/>
  <c r="O131" i="91"/>
  <c r="AD175" i="91"/>
  <c r="AD176" i="91"/>
  <c r="AC145" i="91"/>
  <c r="D43" i="55"/>
  <c r="J43" i="55"/>
  <c r="R120" i="91"/>
  <c r="AI145" i="91"/>
  <c r="AE145" i="91"/>
  <c r="D214" i="91"/>
  <c r="C5" i="56"/>
  <c r="C8" i="56"/>
  <c r="AH179" i="91"/>
  <c r="AH183" i="91"/>
  <c r="AE187" i="91"/>
  <c r="I213" i="91"/>
  <c r="L213" i="91"/>
  <c r="L214" i="91"/>
  <c r="E5" i="56"/>
  <c r="E5" i="90"/>
  <c r="U52" i="91"/>
  <c r="U104" i="91"/>
  <c r="P145" i="91"/>
  <c r="M213" i="91"/>
  <c r="AC206" i="91"/>
  <c r="AG206" i="91"/>
  <c r="AN128" i="91"/>
  <c r="Z145" i="91"/>
  <c r="AC181" i="91"/>
  <c r="AG181" i="91"/>
  <c r="AL10" i="91"/>
  <c r="AL62" i="91"/>
  <c r="AN142" i="91"/>
  <c r="G213" i="91"/>
  <c r="H214" i="91"/>
  <c r="D5" i="56"/>
  <c r="D8" i="56"/>
  <c r="AL14" i="91"/>
  <c r="AK66" i="91"/>
  <c r="AH194" i="91"/>
  <c r="J156" i="91"/>
  <c r="J157" i="91"/>
  <c r="AA212" i="91"/>
  <c r="D156" i="91"/>
  <c r="M52" i="91"/>
  <c r="M104" i="91"/>
  <c r="S213" i="91"/>
  <c r="T214" i="91"/>
  <c r="G5" i="56"/>
  <c r="G5" i="90"/>
  <c r="AN152" i="91"/>
  <c r="D39" i="55"/>
  <c r="J39" i="55"/>
  <c r="AF207" i="91"/>
  <c r="AF211" i="91"/>
  <c r="AK15" i="91"/>
  <c r="AK67" i="91"/>
  <c r="AH145" i="91"/>
  <c r="O120" i="91"/>
  <c r="AH170" i="91"/>
  <c r="AN126" i="91"/>
  <c r="AM122" i="91"/>
  <c r="AN122" i="91"/>
  <c r="AL69" i="91"/>
  <c r="AD145" i="91"/>
  <c r="AD157" i="91"/>
  <c r="AL60" i="91"/>
  <c r="AM113" i="91"/>
  <c r="AK130" i="91"/>
  <c r="AD131" i="91"/>
  <c r="AL154" i="91"/>
  <c r="AF168" i="91"/>
  <c r="AH168" i="91"/>
  <c r="AJ150" i="91"/>
  <c r="M145" i="91"/>
  <c r="M157" i="91"/>
  <c r="E131" i="91"/>
  <c r="AM137" i="91"/>
  <c r="AL84" i="91"/>
  <c r="S131" i="91"/>
  <c r="AL50" i="91"/>
  <c r="AL102" i="91"/>
  <c r="AL123" i="91"/>
  <c r="E145" i="91"/>
  <c r="AM136" i="91"/>
  <c r="AN136" i="91"/>
  <c r="AL83" i="91"/>
  <c r="D38" i="55"/>
  <c r="K38" i="55"/>
  <c r="AN148" i="91"/>
  <c r="AI67" i="91"/>
  <c r="AI52" i="91"/>
  <c r="AI104" i="91"/>
  <c r="AM153" i="91"/>
  <c r="AN153" i="91"/>
  <c r="AL100" i="91"/>
  <c r="X52" i="91"/>
  <c r="X104" i="91"/>
  <c r="AH173" i="91"/>
  <c r="AI156" i="91"/>
  <c r="P156" i="91"/>
  <c r="AL34" i="91"/>
  <c r="AL86" i="91"/>
  <c r="Y131" i="91"/>
  <c r="Y157" i="91"/>
  <c r="AL112" i="91"/>
  <c r="D7" i="55"/>
  <c r="J7" i="55"/>
  <c r="H157" i="91"/>
  <c r="AC120" i="91"/>
  <c r="V120" i="91"/>
  <c r="AF52" i="91"/>
  <c r="AF104" i="91"/>
  <c r="I52" i="91"/>
  <c r="I104" i="91"/>
  <c r="G120" i="91"/>
  <c r="AF156" i="91"/>
  <c r="AF157" i="91"/>
  <c r="Z156" i="91"/>
  <c r="C156" i="91"/>
  <c r="C157" i="91"/>
  <c r="AA120" i="91"/>
  <c r="AA157" i="91"/>
  <c r="P120" i="91"/>
  <c r="AC171" i="91"/>
  <c r="AG171" i="91"/>
  <c r="E176" i="91"/>
  <c r="AE52" i="91"/>
  <c r="AE104" i="91"/>
  <c r="AL141" i="91"/>
  <c r="D31" i="55"/>
  <c r="AK119" i="91"/>
  <c r="AL113" i="91"/>
  <c r="AL137" i="91"/>
  <c r="D145" i="91"/>
  <c r="W157" i="91"/>
  <c r="AH209" i="91"/>
  <c r="AF196" i="91"/>
  <c r="AF200" i="91"/>
  <c r="V145" i="91"/>
  <c r="AJ144" i="91"/>
  <c r="Q213" i="91"/>
  <c r="U213" i="91"/>
  <c r="F213" i="91"/>
  <c r="AN133" i="91"/>
  <c r="D13" i="55"/>
  <c r="J13" i="55"/>
  <c r="F131" i="91"/>
  <c r="N145" i="91"/>
  <c r="D5" i="90"/>
  <c r="D9" i="90"/>
  <c r="AN147" i="91"/>
  <c r="AA103" i="91"/>
  <c r="AA52" i="91"/>
  <c r="AA104" i="91"/>
  <c r="AL79" i="91"/>
  <c r="AM132" i="91"/>
  <c r="AF181" i="91"/>
  <c r="AH181" i="91"/>
  <c r="J201" i="91"/>
  <c r="J213" i="91"/>
  <c r="K157" i="91"/>
  <c r="AK134" i="91"/>
  <c r="AL94" i="91"/>
  <c r="T145" i="91"/>
  <c r="D78" i="91"/>
  <c r="D52" i="91"/>
  <c r="D104" i="91"/>
  <c r="AC175" i="91"/>
  <c r="AJ51" i="91"/>
  <c r="AJ103" i="91"/>
  <c r="AK144" i="91"/>
  <c r="R213" i="91"/>
  <c r="AK115" i="91"/>
  <c r="AL45" i="91"/>
  <c r="AL97" i="91"/>
  <c r="I157" i="91"/>
  <c r="S145" i="91"/>
  <c r="AL124" i="91"/>
  <c r="AP124" i="91"/>
  <c r="AE206" i="91"/>
  <c r="AE212" i="91"/>
  <c r="AE190" i="91"/>
  <c r="AE201" i="91"/>
  <c r="AH103" i="91"/>
  <c r="AH52" i="91"/>
  <c r="AH104" i="91"/>
  <c r="AL93" i="91"/>
  <c r="AM146" i="91"/>
  <c r="AN146" i="91"/>
  <c r="AM114" i="91"/>
  <c r="AN114" i="91"/>
  <c r="AL61" i="91"/>
  <c r="AD103" i="91"/>
  <c r="AD52" i="91"/>
  <c r="AD104" i="91"/>
  <c r="AL25" i="91"/>
  <c r="AL72" i="91"/>
  <c r="AB201" i="91"/>
  <c r="AH156" i="91"/>
  <c r="AC156" i="91"/>
  <c r="Q156" i="91"/>
  <c r="Q157" i="91"/>
  <c r="AC190" i="91"/>
  <c r="AG190" i="91"/>
  <c r="AG188" i="91"/>
  <c r="AF172" i="91"/>
  <c r="AM116" i="91"/>
  <c r="AL63" i="91"/>
  <c r="V213" i="91"/>
  <c r="K26" i="55"/>
  <c r="AJ139" i="91"/>
  <c r="E201" i="91"/>
  <c r="AK125" i="91"/>
  <c r="AN118" i="91"/>
  <c r="AF188" i="91"/>
  <c r="AM151" i="91"/>
  <c r="AN151" i="91"/>
  <c r="AL98" i="91"/>
  <c r="AM123" i="91"/>
  <c r="AL70" i="91"/>
  <c r="AB120" i="91"/>
  <c r="AB157" i="91"/>
  <c r="AM135" i="91"/>
  <c r="AN135" i="91"/>
  <c r="AL82" i="91"/>
  <c r="F145" i="91"/>
  <c r="F157" i="91"/>
  <c r="N213" i="91"/>
  <c r="AL89" i="91"/>
  <c r="AD186" i="91"/>
  <c r="AD187" i="91"/>
  <c r="AF182" i="91"/>
  <c r="AF186" i="91"/>
  <c r="AM121" i="91"/>
  <c r="AN121" i="91"/>
  <c r="AL68" i="91"/>
  <c r="AM117" i="91"/>
  <c r="AN117" i="91"/>
  <c r="AL64" i="91"/>
  <c r="AI157" i="91"/>
  <c r="Z213" i="91"/>
  <c r="V131" i="91"/>
  <c r="AM138" i="91"/>
  <c r="AN138" i="91"/>
  <c r="AL85" i="91"/>
  <c r="AF191" i="91"/>
  <c r="AH191" i="91"/>
  <c r="D44" i="55"/>
  <c r="J44" i="55"/>
  <c r="R92" i="91"/>
  <c r="R52" i="91"/>
  <c r="R104" i="91"/>
  <c r="AG207" i="91"/>
  <c r="AC211" i="91"/>
  <c r="AK155" i="91"/>
  <c r="AJ119" i="91"/>
  <c r="AD201" i="91"/>
  <c r="AJ130" i="91"/>
  <c r="L131" i="91"/>
  <c r="T78" i="91"/>
  <c r="T52" i="91"/>
  <c r="T104" i="91"/>
  <c r="AB78" i="91"/>
  <c r="AB52" i="91"/>
  <c r="C78" i="91"/>
  <c r="C52" i="91"/>
  <c r="C104" i="91"/>
  <c r="AG67" i="91"/>
  <c r="AG52" i="91"/>
  <c r="AC195" i="91"/>
  <c r="AG195" i="91"/>
  <c r="AL88" i="91"/>
  <c r="AM141" i="91"/>
  <c r="AJ134" i="91"/>
  <c r="AJ115" i="91"/>
  <c r="AK139" i="91"/>
  <c r="X145" i="91"/>
  <c r="X157" i="91"/>
  <c r="G156" i="91"/>
  <c r="AJ155" i="91"/>
  <c r="AM140" i="91"/>
  <c r="AN140" i="91"/>
  <c r="AL87" i="91"/>
  <c r="J103" i="91"/>
  <c r="J52" i="91"/>
  <c r="J104" i="91"/>
  <c r="AJ91" i="91"/>
  <c r="AL39" i="91"/>
  <c r="O92" i="91"/>
  <c r="O52" i="91"/>
  <c r="O104" i="91"/>
  <c r="AK81" i="91"/>
  <c r="AL29" i="91"/>
  <c r="H52" i="91"/>
  <c r="H104" i="91"/>
  <c r="AL74" i="91"/>
  <c r="AM127" i="91"/>
  <c r="AM143" i="91"/>
  <c r="AN143" i="91"/>
  <c r="AL90" i="91"/>
  <c r="F92" i="91"/>
  <c r="F52" i="91"/>
  <c r="F104" i="91"/>
  <c r="AK150" i="91"/>
  <c r="AG182" i="91"/>
  <c r="AC186" i="91"/>
  <c r="Q92" i="91"/>
  <c r="Q52" i="91"/>
  <c r="Q104" i="91"/>
  <c r="AG157" i="91"/>
  <c r="AL76" i="91"/>
  <c r="AM129" i="91"/>
  <c r="AN129" i="91"/>
  <c r="AC67" i="91"/>
  <c r="AJ15" i="91"/>
  <c r="AC52" i="91"/>
  <c r="AC104" i="91"/>
  <c r="Y52" i="91"/>
  <c r="Y104" i="91"/>
  <c r="AC200" i="91"/>
  <c r="AJ125" i="91"/>
  <c r="AO154" i="54"/>
  <c r="AP154" i="54"/>
  <c r="AM154" i="54"/>
  <c r="AL129" i="77"/>
  <c r="AM155" i="54"/>
  <c r="AO155" i="54"/>
  <c r="AM129" i="54"/>
  <c r="AO129" i="54"/>
  <c r="AA101" i="84"/>
  <c r="AC101" i="84"/>
  <c r="AC100" i="84"/>
  <c r="K92" i="91"/>
  <c r="K52" i="91"/>
  <c r="S92" i="91"/>
  <c r="S52" i="91"/>
  <c r="AJ20" i="97"/>
  <c r="AL10" i="97"/>
  <c r="V103" i="91"/>
  <c r="V52" i="91"/>
  <c r="V104" i="91"/>
  <c r="Z92" i="91"/>
  <c r="Z52" i="91"/>
  <c r="Z104" i="91"/>
  <c r="AB51" i="69"/>
  <c r="AC51" i="69"/>
  <c r="AF28" i="69"/>
  <c r="AG33" i="69"/>
  <c r="L56" i="84"/>
  <c r="AK56" i="84"/>
  <c r="D43" i="84"/>
  <c r="AL43" i="84"/>
  <c r="AK42" i="84"/>
  <c r="AK54" i="84"/>
  <c r="AL54" i="84"/>
  <c r="D55" i="84"/>
  <c r="AL55" i="84"/>
  <c r="AE50" i="77"/>
  <c r="C109" i="77"/>
  <c r="AD109" i="77"/>
  <c r="S57" i="84"/>
  <c r="L170" i="77"/>
  <c r="S170" i="77"/>
  <c r="AI170" i="77"/>
  <c r="AF108" i="77"/>
  <c r="AO160" i="54"/>
  <c r="AM160" i="54"/>
  <c r="E111" i="54"/>
  <c r="AP135" i="54"/>
  <c r="N170" i="77"/>
  <c r="N54" i="54"/>
  <c r="AP133" i="54"/>
  <c r="AN133" i="54"/>
  <c r="AN135" i="54"/>
  <c r="AN141" i="54"/>
  <c r="AB76" i="84"/>
  <c r="D113" i="84"/>
  <c r="AJ167" i="54"/>
  <c r="E167" i="54"/>
  <c r="AM115" i="91"/>
  <c r="AC215" i="54"/>
  <c r="AM215" i="54"/>
  <c r="E113" i="84"/>
  <c r="AA75" i="84"/>
  <c r="AC75" i="84"/>
  <c r="AA76" i="84"/>
  <c r="T226" i="77"/>
  <c r="AE113" i="84"/>
  <c r="D15" i="84"/>
  <c r="AJ14" i="84"/>
  <c r="AL14" i="84"/>
  <c r="C56" i="84"/>
  <c r="N92" i="91"/>
  <c r="AK40" i="91"/>
  <c r="AK92" i="91"/>
  <c r="N52" i="91"/>
  <c r="G78" i="91"/>
  <c r="AJ26" i="91"/>
  <c r="G52" i="91"/>
  <c r="G104" i="91"/>
  <c r="AL16" i="97"/>
  <c r="AM42" i="97"/>
  <c r="AN42" i="97"/>
  <c r="E92" i="91"/>
  <c r="E52" i="91"/>
  <c r="AJ40" i="91"/>
  <c r="W92" i="91"/>
  <c r="W52" i="91"/>
  <c r="AG25" i="69"/>
  <c r="AK51" i="91"/>
  <c r="AK103" i="91"/>
  <c r="N103" i="91"/>
  <c r="L78" i="91"/>
  <c r="AK26" i="91"/>
  <c r="AK78" i="91"/>
  <c r="L52" i="91"/>
  <c r="AC75" i="97"/>
  <c r="AG89" i="97"/>
  <c r="AH89" i="97"/>
  <c r="AD24" i="77"/>
  <c r="AF19" i="77"/>
  <c r="AF24" i="77"/>
  <c r="Z170" i="77"/>
  <c r="E51" i="54"/>
  <c r="AL51" i="54"/>
  <c r="AN51" i="54"/>
  <c r="AO167" i="54"/>
  <c r="AO140" i="54"/>
  <c r="AM140" i="54"/>
  <c r="AN74" i="54"/>
  <c r="AP147" i="54"/>
  <c r="AN147" i="54"/>
  <c r="AN149" i="54"/>
  <c r="AM51" i="54"/>
  <c r="F111" i="54"/>
  <c r="AM111" i="54"/>
  <c r="AL140" i="54"/>
  <c r="T54" i="54"/>
  <c r="AE54" i="54"/>
  <c r="C167" i="54"/>
  <c r="AN25" i="54"/>
  <c r="AO166" i="54"/>
  <c r="AM166" i="54"/>
  <c r="AN99" i="54"/>
  <c r="AP144" i="54"/>
  <c r="W87" i="57"/>
  <c r="W103" i="57"/>
  <c r="W100" i="57"/>
  <c r="X103" i="57"/>
  <c r="AQ149" i="54"/>
  <c r="AP149" i="54"/>
  <c r="E227" i="54"/>
  <c r="D167" i="54"/>
  <c r="AK166" i="54"/>
  <c r="AK167" i="54"/>
  <c r="Z227" i="54"/>
  <c r="AF86" i="84"/>
  <c r="AB227" i="54"/>
  <c r="AF189" i="54"/>
  <c r="AO189" i="54"/>
  <c r="H114" i="84"/>
  <c r="J36" i="55"/>
  <c r="J14" i="55"/>
  <c r="AE51" i="69"/>
  <c r="AF51" i="69"/>
  <c r="AG14" i="69"/>
  <c r="X114" i="84"/>
  <c r="AJ139" i="77"/>
  <c r="AL139" i="77"/>
  <c r="C169" i="77"/>
  <c r="D140" i="77"/>
  <c r="D141" i="77"/>
  <c r="AF38" i="77"/>
  <c r="AL42" i="84"/>
  <c r="AE14" i="77"/>
  <c r="AF14" i="77"/>
  <c r="AF170" i="77"/>
  <c r="AM165" i="54"/>
  <c r="AO165" i="54"/>
  <c r="AP165" i="54"/>
  <c r="X129" i="77"/>
  <c r="X141" i="77"/>
  <c r="Z54" i="54"/>
  <c r="H54" i="54"/>
  <c r="AL125" i="54"/>
  <c r="AP125" i="54"/>
  <c r="AK130" i="54"/>
  <c r="AL130" i="54"/>
  <c r="M190" i="54"/>
  <c r="M227" i="54"/>
  <c r="AC226" i="77"/>
  <c r="AD225" i="77"/>
  <c r="AF225" i="77"/>
  <c r="P52" i="91"/>
  <c r="P104" i="91"/>
  <c r="P103" i="91"/>
  <c r="AF39" i="69"/>
  <c r="AL41" i="84"/>
  <c r="AC39" i="69"/>
  <c r="AJ26" i="84"/>
  <c r="AL26" i="84"/>
  <c r="N27" i="84"/>
  <c r="N28" i="84"/>
  <c r="AC106" i="84"/>
  <c r="AA112" i="84"/>
  <c r="AC112" i="84"/>
  <c r="AD50" i="77"/>
  <c r="AF50" i="77"/>
  <c r="D109" i="77"/>
  <c r="AE109" i="77"/>
  <c r="AE73" i="77"/>
  <c r="AF73" i="77"/>
  <c r="AK128" i="77"/>
  <c r="AL128" i="77"/>
  <c r="D169" i="77"/>
  <c r="AC223" i="77"/>
  <c r="AA224" i="77"/>
  <c r="AC224" i="77"/>
  <c r="AF43" i="77"/>
  <c r="F140" i="77"/>
  <c r="F141" i="77"/>
  <c r="F169" i="77"/>
  <c r="AP161" i="54"/>
  <c r="AN161" i="54"/>
  <c r="AN165" i="54"/>
  <c r="AL111" i="54"/>
  <c r="AN111" i="54"/>
  <c r="AL181" i="54"/>
  <c r="L54" i="54"/>
  <c r="AP128" i="54"/>
  <c r="AN128" i="54"/>
  <c r="AP157" i="54"/>
  <c r="AN157" i="54"/>
  <c r="AN160" i="54"/>
  <c r="AL14" i="54"/>
  <c r="AN14" i="54"/>
  <c r="AM144" i="54"/>
  <c r="AO144" i="54"/>
  <c r="AP129" i="54"/>
  <c r="AN129" i="54"/>
  <c r="AN130" i="54"/>
  <c r="AP160" i="54"/>
  <c r="AP155" i="54"/>
  <c r="AE215" i="54"/>
  <c r="AF215" i="54"/>
  <c r="F227" i="54"/>
  <c r="AE227" i="54"/>
  <c r="AN154" i="54"/>
  <c r="AA227" i="54"/>
  <c r="AC227" i="54"/>
  <c r="AM227" i="54"/>
  <c r="D228" i="54"/>
  <c r="AC228" i="54"/>
  <c r="AE189" i="54"/>
  <c r="J20" i="55"/>
  <c r="K33" i="55"/>
  <c r="J33" i="55"/>
  <c r="N157" i="91"/>
  <c r="AD212" i="91"/>
  <c r="AN124" i="91"/>
  <c r="AA213" i="91"/>
  <c r="AB213" i="91"/>
  <c r="AN132" i="91"/>
  <c r="E157" i="91"/>
  <c r="AN116" i="91"/>
  <c r="AH206" i="91"/>
  <c r="AH202" i="91"/>
  <c r="C5" i="90"/>
  <c r="S157" i="91"/>
  <c r="T157" i="91"/>
  <c r="R157" i="91"/>
  <c r="X214" i="91"/>
  <c r="H5" i="56"/>
  <c r="H8" i="56"/>
  <c r="H10" i="56"/>
  <c r="F8" i="56"/>
  <c r="F10" i="56"/>
  <c r="AN127" i="91"/>
  <c r="AJ131" i="91"/>
  <c r="E8" i="56"/>
  <c r="E10" i="56"/>
  <c r="AH182" i="91"/>
  <c r="D16" i="55"/>
  <c r="J16" i="55"/>
  <c r="AE157" i="91"/>
  <c r="O157" i="91"/>
  <c r="J38" i="55"/>
  <c r="AL150" i="91"/>
  <c r="AH207" i="91"/>
  <c r="AC157" i="91"/>
  <c r="AF158" i="91"/>
  <c r="H6" i="56"/>
  <c r="Z157" i="91"/>
  <c r="Z158" i="91"/>
  <c r="G6" i="56"/>
  <c r="AL119" i="91"/>
  <c r="AN112" i="91"/>
  <c r="AH157" i="91"/>
  <c r="AI158" i="91"/>
  <c r="AL139" i="91"/>
  <c r="AL144" i="91"/>
  <c r="AM155" i="91"/>
  <c r="D157" i="91"/>
  <c r="F158" i="91"/>
  <c r="B6" i="90"/>
  <c r="AL66" i="91"/>
  <c r="AM119" i="91"/>
  <c r="AF195" i="91"/>
  <c r="AH195" i="91"/>
  <c r="K39" i="55"/>
  <c r="AF212" i="91"/>
  <c r="AL134" i="91"/>
  <c r="AL115" i="91"/>
  <c r="AN141" i="91"/>
  <c r="AL130" i="91"/>
  <c r="AP130" i="91"/>
  <c r="AM139" i="91"/>
  <c r="AP139" i="91"/>
  <c r="AF171" i="91"/>
  <c r="AH171" i="91"/>
  <c r="AJ120" i="91"/>
  <c r="AK156" i="91"/>
  <c r="AN123" i="91"/>
  <c r="D45" i="55"/>
  <c r="K45" i="55"/>
  <c r="AN154" i="91"/>
  <c r="D15" i="55"/>
  <c r="K15" i="55"/>
  <c r="AP123" i="91"/>
  <c r="AH196" i="91"/>
  <c r="AD213" i="91"/>
  <c r="E213" i="91"/>
  <c r="AF214" i="91"/>
  <c r="G8" i="56"/>
  <c r="G10" i="56"/>
  <c r="V157" i="91"/>
  <c r="K31" i="55"/>
  <c r="J31" i="55"/>
  <c r="J5" i="56"/>
  <c r="AC214" i="91"/>
  <c r="AF187" i="91"/>
  <c r="AL125" i="91"/>
  <c r="AP125" i="91"/>
  <c r="P157" i="91"/>
  <c r="N158" i="91"/>
  <c r="D28" i="55"/>
  <c r="J28" i="55"/>
  <c r="AN137" i="91"/>
  <c r="D8" i="55"/>
  <c r="K8" i="55"/>
  <c r="AN113" i="91"/>
  <c r="AN115" i="91"/>
  <c r="AE213" i="91"/>
  <c r="AJ156" i="91"/>
  <c r="AJ145" i="91"/>
  <c r="AG175" i="91"/>
  <c r="AC176" i="91"/>
  <c r="AG176" i="91"/>
  <c r="AM150" i="91"/>
  <c r="AN150" i="91"/>
  <c r="AL77" i="91"/>
  <c r="AM130" i="91"/>
  <c r="AH172" i="91"/>
  <c r="AF175" i="91"/>
  <c r="AH188" i="91"/>
  <c r="AF190" i="91"/>
  <c r="AH190" i="91"/>
  <c r="AK120" i="91"/>
  <c r="AM144" i="91"/>
  <c r="AL91" i="91"/>
  <c r="AC201" i="91"/>
  <c r="AG201" i="91"/>
  <c r="AG200" i="91"/>
  <c r="AH200" i="91"/>
  <c r="AK145" i="91"/>
  <c r="AJ67" i="91"/>
  <c r="AL15" i="91"/>
  <c r="G157" i="91"/>
  <c r="AG211" i="91"/>
  <c r="AH211" i="91"/>
  <c r="AC212" i="91"/>
  <c r="AM134" i="91"/>
  <c r="AL81" i="91"/>
  <c r="AG186" i="91"/>
  <c r="AH186" i="91"/>
  <c r="AC187" i="91"/>
  <c r="AG187" i="91"/>
  <c r="AG104" i="91"/>
  <c r="AI105" i="91"/>
  <c r="AI53" i="91"/>
  <c r="AB104" i="91"/>
  <c r="AF105" i="91"/>
  <c r="AF53" i="91"/>
  <c r="L157" i="91"/>
  <c r="AK131" i="91"/>
  <c r="AL131" i="91"/>
  <c r="AL155" i="91"/>
  <c r="AM130" i="54"/>
  <c r="AO130" i="54"/>
  <c r="AP130" i="54"/>
  <c r="AA225" i="77"/>
  <c r="AC225" i="77"/>
  <c r="K104" i="91"/>
  <c r="L53" i="91"/>
  <c r="AL51" i="91"/>
  <c r="AN155" i="54"/>
  <c r="AN166" i="54"/>
  <c r="AK169" i="77"/>
  <c r="AJ169" i="77"/>
  <c r="AL169" i="77"/>
  <c r="H170" i="77"/>
  <c r="AL170" i="77"/>
  <c r="L57" i="84"/>
  <c r="C10" i="56"/>
  <c r="AD227" i="54"/>
  <c r="AF227" i="54"/>
  <c r="AO227" i="54"/>
  <c r="AF228" i="54"/>
  <c r="AL15" i="84"/>
  <c r="D28" i="84"/>
  <c r="AJ92" i="91"/>
  <c r="AL40" i="91"/>
  <c r="C9" i="90"/>
  <c r="H168" i="54"/>
  <c r="AL168" i="54"/>
  <c r="AP140" i="54"/>
  <c r="E104" i="91"/>
  <c r="H105" i="91"/>
  <c r="AJ52" i="91"/>
  <c r="AJ104" i="91"/>
  <c r="H53" i="91"/>
  <c r="AJ56" i="84"/>
  <c r="AL56" i="84"/>
  <c r="H57" i="84"/>
  <c r="AL57" i="84"/>
  <c r="AF114" i="84"/>
  <c r="AD113" i="84"/>
  <c r="AF113" i="84"/>
  <c r="AB113" i="84"/>
  <c r="D114" i="84"/>
  <c r="AC114" i="84"/>
  <c r="AL27" i="84"/>
  <c r="AM28" i="84"/>
  <c r="AO141" i="54"/>
  <c r="AP141" i="54"/>
  <c r="AM141" i="54"/>
  <c r="L104" i="91"/>
  <c r="AK52" i="91"/>
  <c r="AK104" i="91"/>
  <c r="AJ78" i="91"/>
  <c r="AL26" i="91"/>
  <c r="AL166" i="54"/>
  <c r="AL20" i="97"/>
  <c r="AM46" i="97"/>
  <c r="AN46" i="97"/>
  <c r="G9" i="90"/>
  <c r="D11" i="90"/>
  <c r="D12" i="90"/>
  <c r="AL140" i="77"/>
  <c r="AL141" i="77"/>
  <c r="AM167" i="54"/>
  <c r="W104" i="91"/>
  <c r="Z105" i="91"/>
  <c r="Z53" i="91"/>
  <c r="E9" i="90"/>
  <c r="N53" i="91"/>
  <c r="N104" i="91"/>
  <c r="N105" i="91"/>
  <c r="AA113" i="84"/>
  <c r="AC113" i="84"/>
  <c r="AC76" i="84"/>
  <c r="AO215" i="54"/>
  <c r="AD190" i="54"/>
  <c r="AF190" i="54"/>
  <c r="AO190" i="54"/>
  <c r="AF109" i="77"/>
  <c r="S104" i="91"/>
  <c r="S105" i="91"/>
  <c r="S53" i="91"/>
  <c r="AH187" i="91"/>
  <c r="S158" i="91"/>
  <c r="F6" i="56"/>
  <c r="AN119" i="91"/>
  <c r="H5" i="90"/>
  <c r="H9" i="90"/>
  <c r="H12" i="90"/>
  <c r="AL120" i="91"/>
  <c r="AN155" i="91"/>
  <c r="AL156" i="91"/>
  <c r="AN134" i="91"/>
  <c r="AN144" i="91"/>
  <c r="AN139" i="91"/>
  <c r="AL145" i="91"/>
  <c r="AN125" i="91"/>
  <c r="AN130" i="91"/>
  <c r="G6" i="90"/>
  <c r="G7" i="90"/>
  <c r="E6" i="56"/>
  <c r="E6" i="90"/>
  <c r="E7" i="90"/>
  <c r="AF201" i="91"/>
  <c r="AH201" i="91"/>
  <c r="F6" i="90"/>
  <c r="F7" i="90"/>
  <c r="AF176" i="91"/>
  <c r="AH175" i="91"/>
  <c r="H158" i="91"/>
  <c r="AJ157" i="91"/>
  <c r="AK157" i="91"/>
  <c r="L158" i="91"/>
  <c r="I6" i="56"/>
  <c r="H6" i="90"/>
  <c r="AC213" i="91"/>
  <c r="AG213" i="91"/>
  <c r="AG212" i="91"/>
  <c r="AH212" i="91"/>
  <c r="AM120" i="91"/>
  <c r="AL67" i="91"/>
  <c r="E12" i="90"/>
  <c r="E11" i="90"/>
  <c r="L105" i="91"/>
  <c r="AL105" i="91"/>
  <c r="AN167" i="54"/>
  <c r="AM131" i="91"/>
  <c r="AN131" i="91"/>
  <c r="AL78" i="91"/>
  <c r="AL52" i="91"/>
  <c r="AM156" i="91"/>
  <c r="AN156" i="91"/>
  <c r="AL103" i="91"/>
  <c r="AM20" i="97"/>
  <c r="AM28" i="97"/>
  <c r="AL28" i="84"/>
  <c r="G11" i="90"/>
  <c r="G12" i="90"/>
  <c r="AP166" i="54"/>
  <c r="AL167" i="54"/>
  <c r="AP167" i="54"/>
  <c r="AL53" i="91"/>
  <c r="C12" i="90"/>
  <c r="C11" i="90"/>
  <c r="AM145" i="91"/>
  <c r="AN145" i="91"/>
  <c r="AL92" i="91"/>
  <c r="B7" i="90"/>
  <c r="AN120" i="91"/>
  <c r="I5" i="90"/>
  <c r="I7" i="90"/>
  <c r="AF213" i="91"/>
  <c r="AH213" i="91"/>
  <c r="AH214" i="91"/>
  <c r="D6" i="56"/>
  <c r="D6" i="90"/>
  <c r="D7" i="90"/>
  <c r="AL157" i="91"/>
  <c r="C6" i="90"/>
  <c r="I6" i="90"/>
  <c r="AL158" i="91"/>
  <c r="C6" i="56"/>
  <c r="J6" i="56"/>
  <c r="AN159" i="91"/>
  <c r="AM157" i="91"/>
  <c r="AL104" i="91"/>
  <c r="AO165" i="91"/>
  <c r="AS105" i="91"/>
  <c r="AN169" i="54"/>
  <c r="C7" i="90"/>
  <c r="AN157" i="91"/>
  <c r="AN158" i="91"/>
  <c r="K9" i="55"/>
  <c r="J11" i="55"/>
  <c r="K42" i="55"/>
  <c r="J41" i="55"/>
  <c r="D10" i="56"/>
  <c r="J10" i="56"/>
  <c r="J8" i="56"/>
  <c r="F11" i="90"/>
  <c r="I9" i="90"/>
  <c r="I11" i="90"/>
  <c r="F12" i="90"/>
  <c r="I12" i="90"/>
  <c r="H7" i="90"/>
  <c r="K18" i="55"/>
  <c r="K12" i="55"/>
  <c r="K21" i="55"/>
  <c r="J15" i="55"/>
  <c r="D35" i="55"/>
  <c r="K35" i="55"/>
  <c r="J17" i="55"/>
  <c r="AD35" i="55"/>
  <c r="H22" i="55"/>
  <c r="R47" i="55"/>
  <c r="K27" i="55"/>
  <c r="K44" i="55"/>
  <c r="D32" i="55"/>
  <c r="J32" i="55"/>
  <c r="J30" i="55"/>
  <c r="AH30" i="55"/>
  <c r="J23" i="55"/>
  <c r="J10" i="55"/>
  <c r="D40" i="55"/>
  <c r="J40" i="55"/>
  <c r="K30" i="55"/>
  <c r="J34" i="55"/>
  <c r="K37" i="55"/>
  <c r="K7" i="55"/>
  <c r="K13" i="55"/>
  <c r="D25" i="55"/>
  <c r="J25" i="55"/>
  <c r="K19" i="55"/>
  <c r="AE33" i="55"/>
  <c r="K24" i="55"/>
  <c r="K36" i="55"/>
  <c r="D46" i="55"/>
  <c r="J46" i="55"/>
  <c r="L47" i="55"/>
  <c r="M47" i="55"/>
  <c r="F47" i="55"/>
  <c r="H35" i="55"/>
  <c r="J8" i="55"/>
  <c r="K43" i="55"/>
  <c r="K16" i="55"/>
  <c r="AJ22" i="55"/>
  <c r="J45" i="55"/>
  <c r="K28" i="55"/>
  <c r="H43" i="55"/>
  <c r="H40" i="55"/>
  <c r="D22" i="55"/>
  <c r="J22" i="55"/>
  <c r="I22" i="55"/>
  <c r="D29" i="55"/>
  <c r="J29" i="55"/>
  <c r="J35" i="55"/>
  <c r="H47" i="55"/>
  <c r="K32" i="55"/>
  <c r="K40" i="55"/>
  <c r="K22" i="55"/>
  <c r="K25" i="55"/>
  <c r="I47" i="55"/>
  <c r="AD47" i="55"/>
  <c r="K46" i="55"/>
  <c r="D47" i="55"/>
  <c r="J47" i="55"/>
  <c r="K29" i="55"/>
  <c r="K47" i="55"/>
</calcChain>
</file>

<file path=xl/sharedStrings.xml><?xml version="1.0" encoding="utf-8"?>
<sst xmlns="http://schemas.openxmlformats.org/spreadsheetml/2006/main" count="2606" uniqueCount="444">
  <si>
    <t>Sl No</t>
  </si>
  <si>
    <t>Division Name</t>
  </si>
  <si>
    <t>10 kVA</t>
  </si>
  <si>
    <t>15kVA</t>
  </si>
  <si>
    <t>25kVA</t>
  </si>
  <si>
    <t>50kVA</t>
  </si>
  <si>
    <t>63kVA</t>
  </si>
  <si>
    <t>100kVA</t>
  </si>
  <si>
    <t>200kVA</t>
  </si>
  <si>
    <t>250kVA</t>
  </si>
  <si>
    <t>300kVA</t>
  </si>
  <si>
    <t>400kVA</t>
  </si>
  <si>
    <t>500kVA</t>
  </si>
  <si>
    <t>500 KVA</t>
  </si>
  <si>
    <t>750 KVA</t>
  </si>
  <si>
    <t>990 KVA</t>
  </si>
  <si>
    <t>Total</t>
  </si>
  <si>
    <t>Grand Total</t>
  </si>
  <si>
    <t>U</t>
  </si>
  <si>
    <t>R</t>
  </si>
  <si>
    <t>HSR</t>
  </si>
  <si>
    <t>South Circle</t>
  </si>
  <si>
    <t xml:space="preserve">North Circle </t>
  </si>
  <si>
    <t>Nelamangala</t>
  </si>
  <si>
    <t>Ramnagar</t>
  </si>
  <si>
    <t>Chandapura</t>
  </si>
  <si>
    <t>Kolar</t>
  </si>
  <si>
    <t>KGF</t>
  </si>
  <si>
    <t>Chikkaballapura</t>
  </si>
  <si>
    <t xml:space="preserve">Kolar Circle </t>
  </si>
  <si>
    <t>BRAZ</t>
  </si>
  <si>
    <t>Tumkur</t>
  </si>
  <si>
    <t>Tiptur</t>
  </si>
  <si>
    <t>Madhugiri</t>
  </si>
  <si>
    <t>Tumkur Circle</t>
  </si>
  <si>
    <t>Davanagere</t>
  </si>
  <si>
    <t>Harihara</t>
  </si>
  <si>
    <t>Chitradurga</t>
  </si>
  <si>
    <t>Hiriyur</t>
  </si>
  <si>
    <t>Davanagere Circle</t>
  </si>
  <si>
    <t>BESCOM</t>
  </si>
  <si>
    <t>160kVA</t>
  </si>
  <si>
    <t>750kVA</t>
  </si>
  <si>
    <t>990KVA</t>
  </si>
  <si>
    <t>1000 KVA</t>
  </si>
  <si>
    <t>Chintamani</t>
  </si>
  <si>
    <t>Indira Nagar</t>
  </si>
  <si>
    <t>Shivajinagar</t>
  </si>
  <si>
    <t>Jayanagar</t>
  </si>
  <si>
    <t>Kormangala</t>
  </si>
  <si>
    <t>Vidhanasoudha</t>
  </si>
  <si>
    <t>RajajiNagar</t>
  </si>
  <si>
    <t>Peenya</t>
  </si>
  <si>
    <t>Malleshwaram</t>
  </si>
  <si>
    <t>Hebbala</t>
  </si>
  <si>
    <t>East Circle</t>
  </si>
  <si>
    <t>West Circle</t>
  </si>
  <si>
    <t>Year</t>
  </si>
  <si>
    <t>Month</t>
  </si>
  <si>
    <t xml:space="preserve">Place where the repair center is situated </t>
  </si>
  <si>
    <t>Ramanagar</t>
  </si>
  <si>
    <t>Annexure-1</t>
  </si>
  <si>
    <t>25 KVA</t>
  </si>
  <si>
    <t>63 KVA</t>
  </si>
  <si>
    <t>100 KVA</t>
  </si>
  <si>
    <t>250 KVA</t>
  </si>
  <si>
    <t>Compact Sub Station</t>
  </si>
  <si>
    <t>a</t>
  </si>
  <si>
    <t>b</t>
  </si>
  <si>
    <t>c</t>
  </si>
  <si>
    <t>OB of failed DTCs</t>
  </si>
  <si>
    <t>d</t>
  </si>
  <si>
    <t>e</t>
  </si>
  <si>
    <t xml:space="preserve">Replaced during the month </t>
  </si>
  <si>
    <t>f</t>
  </si>
  <si>
    <t>Balance to be replaced</t>
  </si>
  <si>
    <t>More than 15 days</t>
  </si>
  <si>
    <t>More than 30 days</t>
  </si>
  <si>
    <t>Status of repaired good Transformers
in stock</t>
  </si>
  <si>
    <t>&gt; 500 KVA</t>
  </si>
  <si>
    <t>Status of new transformers in stock</t>
  </si>
  <si>
    <t>Kengeri</t>
  </si>
  <si>
    <t>Name of the repair center</t>
  </si>
  <si>
    <t>8=(5+6-7)</t>
  </si>
  <si>
    <t>R.R. Nagar</t>
  </si>
  <si>
    <t xml:space="preserve"> </t>
  </si>
  <si>
    <t>BANGALORE ELECTRICITY SUPPLY COMPANY LIMITED</t>
  </si>
  <si>
    <t>CTAZ</t>
  </si>
  <si>
    <t>Ramanagara Circle</t>
  </si>
  <si>
    <t xml:space="preserve">BRC </t>
  </si>
  <si>
    <t>Kanakapura</t>
  </si>
  <si>
    <t>.</t>
  </si>
  <si>
    <t>Sl.No</t>
  </si>
  <si>
    <t>Particulars</t>
  </si>
  <si>
    <t>_</t>
  </si>
  <si>
    <t>10/15/25 kVA</t>
  </si>
  <si>
    <t>50/63/75 kVA</t>
  </si>
  <si>
    <t>100/160 kVA</t>
  </si>
  <si>
    <t>200/250 kVA</t>
  </si>
  <si>
    <t>300/400/500 kVA</t>
  </si>
  <si>
    <t>Above 500 kVA</t>
  </si>
  <si>
    <t xml:space="preserve">Total </t>
  </si>
  <si>
    <t>BRC</t>
  </si>
  <si>
    <t>DGM (OP-1)                    BESCOM</t>
  </si>
  <si>
    <t>DGM (OP-1)                         BESCOM</t>
  </si>
  <si>
    <t>500KVA</t>
  </si>
  <si>
    <t>10 KVA</t>
  </si>
  <si>
    <t>15KVA</t>
  </si>
  <si>
    <t>25KVA</t>
  </si>
  <si>
    <t>50KVA</t>
  </si>
  <si>
    <t>63KVA</t>
  </si>
  <si>
    <t>100KVA</t>
  </si>
  <si>
    <t>160KVA</t>
  </si>
  <si>
    <t>200KVA</t>
  </si>
  <si>
    <t>250KVA</t>
  </si>
  <si>
    <t>300KVA</t>
  </si>
  <si>
    <t>400KVA</t>
  </si>
  <si>
    <t>Hosakote</t>
  </si>
  <si>
    <t xml:space="preserve">                                                  Annexure-1</t>
  </si>
  <si>
    <t xml:space="preserve">  </t>
  </si>
  <si>
    <t>Compact s/s</t>
  </si>
  <si>
    <t xml:space="preserve">        Format-1</t>
  </si>
  <si>
    <t>160 KVA</t>
  </si>
  <si>
    <t>10=(6/4)*100</t>
  </si>
  <si>
    <t>11=(9/4)*100</t>
  </si>
  <si>
    <t>Format -3</t>
  </si>
  <si>
    <t>Format -4</t>
  </si>
  <si>
    <t>Format-2</t>
  </si>
  <si>
    <t>More than 3 days</t>
  </si>
  <si>
    <t xml:space="preserve">CTAZ </t>
  </si>
  <si>
    <t xml:space="preserve">BRAZ </t>
  </si>
  <si>
    <t>new</t>
  </si>
  <si>
    <t>repaired</t>
  </si>
  <si>
    <t>store</t>
  </si>
  <si>
    <t>bank</t>
  </si>
  <si>
    <t xml:space="preserve">  AGM-3                   BESCOM</t>
  </si>
  <si>
    <t>AGM-3                  BESCOM</t>
  </si>
  <si>
    <t xml:space="preserve">  DGM (OP-1)                                   BESCOM                                                   </t>
  </si>
  <si>
    <t xml:space="preserve">  AGM-3                                                                                  BESCOM</t>
  </si>
  <si>
    <t>DGM (OP-1)                                                                                         BESCOM</t>
  </si>
  <si>
    <t xml:space="preserve">  AGM-3      </t>
  </si>
  <si>
    <t xml:space="preserve">  AGM-3</t>
  </si>
  <si>
    <t>DTR Failed during month</t>
  </si>
  <si>
    <t>DTR Existing</t>
  </si>
  <si>
    <t>OB of failed DTRs</t>
  </si>
  <si>
    <t>Status of DTRs replacement</t>
  </si>
  <si>
    <t>No of DTRs pending for replacement</t>
  </si>
  <si>
    <t>Kunigal</t>
  </si>
  <si>
    <t>BMAZ South</t>
  </si>
  <si>
    <t>BMAZ North</t>
  </si>
  <si>
    <t>Magadi</t>
  </si>
  <si>
    <t>BMAZ south</t>
  </si>
  <si>
    <t>CSS</t>
  </si>
  <si>
    <t>DIVISION WISE AND CAPACITY WISE DISTRIBUTION TRANSFORMERS INSTALLED DURING THE MONTH OF SEP-18</t>
  </si>
  <si>
    <t>DIVISION WISE AND CAPACITY WISE DISTRIBUTION TRANSFORMERS  ADDED DURING SEP-18 &amp; DURING FY 2018-19</t>
  </si>
  <si>
    <r>
      <t>DIVISION WISE AND CAPACITY WISE DISTRIBUTION TRANSFORMERS EXISTING AS AT THE END OF SEP</t>
    </r>
    <r>
      <rPr>
        <b/>
        <i/>
        <sz val="36"/>
        <color indexed="8"/>
        <rFont val="Bookman Old Style"/>
        <family val="1"/>
      </rPr>
      <t>-</t>
    </r>
    <r>
      <rPr>
        <b/>
        <sz val="36"/>
        <color indexed="8"/>
        <rFont val="Bookman Old Style"/>
        <family val="1"/>
      </rPr>
      <t>18</t>
    </r>
  </si>
  <si>
    <t xml:space="preserve">                             DIVISION WISE AND CAPACITY WISE DISTRIBUTION  TRANSFORMERS FAILED DURING SEP-18 &amp; DURING FY 2018-19                                                                                                                                          </t>
  </si>
  <si>
    <t>Whitefield</t>
  </si>
  <si>
    <t>Note: In West circle, Rajajinagar division 1x250KVA DTR is enhanced by 1x500KVA DTR. Hence in the existing DTRs is decreased by 1No.,(322689+2671-1=325359)</t>
  </si>
  <si>
    <t>DGM(OP-1)
  BESCOM</t>
  </si>
  <si>
    <t>Jalahalli</t>
  </si>
  <si>
    <t>100/250/ 500 KVA</t>
  </si>
  <si>
    <t>990/1000 KVA</t>
  </si>
  <si>
    <t xml:space="preserve"> DGM (OP-1)                         BESCOM                                                   </t>
  </si>
  <si>
    <t>DIVISION WISE AND CAPACITY WISE DISTRIBUTION TRANSFORMERS EXISTING AS AT THE END OF JAN-19</t>
  </si>
  <si>
    <t xml:space="preserve">                             DIVISION WISE AND CAPACITY WISE DISTRIBUTION  TRANSFORMERS FAILED DURING JAN-19 &amp; DURING FY 2018-19                                                                                                                                          </t>
  </si>
  <si>
    <t xml:space="preserve">
</t>
  </si>
  <si>
    <t>Note:1) In North circle, Malleshwaram division 2X25KVA DTRs removed due to building demolish . Hence in the existing details DTR is decreased by 2 numbers( 335523+3789-2=339307)</t>
  </si>
  <si>
    <t xml:space="preserve">         2) In  West circle, Rajajinagar division 1X100KVA DTR is enhanced by 200KVA DTR.</t>
  </si>
  <si>
    <t xml:space="preserve">         3) In  East circle, Vidhanasoudha division 4X500KVA DTRs is enhanced by  2X750KVA &amp; 2X990KVA Compact sub station and 11X500KVA is converted into 500KVA Compact sub station.</t>
  </si>
  <si>
    <t xml:space="preserve">                             DIVISION WISE AND CAPACITY WISE DISTRIBUTION  TRANSFORMERS FAILED DURING FEB-19 &amp; DURING FY 2018-19      (Minor)                                                                                                                                    </t>
  </si>
  <si>
    <t xml:space="preserve">  AGM-3                                    BESCOM</t>
  </si>
  <si>
    <t>Above 500 KVA</t>
  </si>
  <si>
    <t>Note</t>
  </si>
  <si>
    <t>1000KVA</t>
  </si>
  <si>
    <t xml:space="preserve">Details </t>
  </si>
  <si>
    <t>DTC Failured during month</t>
  </si>
  <si>
    <t>DTC Exisiting</t>
  </si>
  <si>
    <t>% Failure rate (failed/Existing)</t>
  </si>
  <si>
    <t>Total DTCs to be replaced</t>
  </si>
  <si>
    <t>Replaced during the month</t>
  </si>
  <si>
    <t>Replacement rate (Replaced/Total DTCs to be replaced)</t>
  </si>
  <si>
    <t>Balance to be replaced (Total DTCs to be replaced - Replaced)</t>
  </si>
  <si>
    <t>Reconsiled data</t>
  </si>
  <si>
    <t>Difference</t>
  </si>
  <si>
    <t>Capacity wise reconcile</t>
  </si>
  <si>
    <t>Replaced</t>
  </si>
  <si>
    <t>CB</t>
  </si>
  <si>
    <t>Total failure(to be replaced)</t>
  </si>
  <si>
    <t>Note : Capacity wise failed Transformers are reconsiled with division statistaices</t>
  </si>
  <si>
    <t xml:space="preserve">3.Davangere 16 No.s*100 KVA TC is Enhancment to    16 No.s*250 KVA davangere division.      </t>
  </si>
  <si>
    <t xml:space="preserve">1. West Circle  Rajajinagar 1*100 KVA DTC is  Enhancement to 1*250 KVA                </t>
  </si>
  <si>
    <t xml:space="preserve">2.North Circle 1*250 KVA ,1*300KVA &amp; 2*500 kva TC HAS BEEN REMOVED AND CONVERTED TO 2*990 KVA CSS UNDER SPILL OVER WORKS  in Malleshwaram Division….       </t>
  </si>
  <si>
    <t xml:space="preserve">  AGM-3
BESCOM     </t>
  </si>
  <si>
    <t>DGM (OP-1)   
BESCOM</t>
  </si>
  <si>
    <t xml:space="preserve">        Format-2</t>
  </si>
  <si>
    <t>DIVISION WISE AND CAPACITY WISE DISTRIBUTION TRANSFORMERS INSTALLED DURING THE MONTH OF SEP-19</t>
  </si>
  <si>
    <t>DIVISION WISE AND CAPACITY WISE DISTRIBUTION TRANSFORMERS ADDED DURING FY 2019-20 UPTO SEP-19</t>
  </si>
  <si>
    <t>DIVISION WISE AND CAPACITY WISE DISTRIBUTION TRANSFORMERS EXISTING AS AT THE END OF SEP-19</t>
  </si>
  <si>
    <t xml:space="preserve">                             DIVISION WISE AND CAPACITY WISE DISTRIBUTION  TRANSFORMERS FAILED DURING SEP-19 &amp; DURING FY 2019-20                                                                                                                                          </t>
  </si>
  <si>
    <t>Format -1</t>
  </si>
  <si>
    <t>Format -2</t>
  </si>
  <si>
    <t xml:space="preserve">                         AGM-3</t>
  </si>
  <si>
    <t xml:space="preserve">                       BESCOM</t>
  </si>
  <si>
    <t>DGM(OP-1)</t>
  </si>
  <si>
    <t xml:space="preserve"> DIVISION WISE AND CAPACITY WISE DISTRIBUTION  TRANSFORMERS FAILED DURING Sep-19 &amp; DURING FY 2019-20                                                                                                                                          </t>
  </si>
  <si>
    <t>M/s Achu Power Enterprises &amp; M/s Vinayaka Enterprises &amp; M/s S V Enterprises</t>
  </si>
  <si>
    <t>M/s Sri Venkateshwara Electrical Engineering Works</t>
  </si>
  <si>
    <t xml:space="preserve">Repair works are continuing with the existing agency  M/s S M Enterprises </t>
  </si>
  <si>
    <t>M/s Durgadevi industrie</t>
  </si>
  <si>
    <t>M/s  Shree enterprises</t>
  </si>
  <si>
    <t xml:space="preserve">M/s Sri Najundeshwara Electricals &amp; M/s Chamundi Electrical Industries </t>
  </si>
  <si>
    <t xml:space="preserve">M/s  Shakthi Enterprises </t>
  </si>
  <si>
    <t>M/s Sairam Enterprises</t>
  </si>
  <si>
    <t>Repair works to be carried out by M/s Shakthi Enterprises at Channapatana Repair center</t>
  </si>
  <si>
    <t>Repair works are continuing with the existing agency  M/s Durgadevi industrie</t>
  </si>
  <si>
    <r>
      <t>1) Rajajinagar 2) Kengeri3)</t>
    </r>
    <r>
      <rPr>
        <b/>
        <sz val="12"/>
        <color indexed="8"/>
        <rFont val="Bookman Old Style"/>
        <family val="1"/>
      </rPr>
      <t>RR Nagara (                      new)</t>
    </r>
  </si>
  <si>
    <t xml:space="preserve">1. M/sVilas Enterprises &amp; M/s Ramesh Electricals </t>
  </si>
  <si>
    <r>
      <t>4) Koramangala</t>
    </r>
    <r>
      <rPr>
        <b/>
        <sz val="12"/>
        <color indexed="8"/>
        <rFont val="Bookman Old Style"/>
        <family val="1"/>
      </rPr>
      <t>(To be retendered)</t>
    </r>
  </si>
  <si>
    <t>5) Whitefield</t>
  </si>
  <si>
    <r>
      <t>6)Mattikere</t>
    </r>
    <r>
      <rPr>
        <b/>
        <sz val="12"/>
        <color indexed="8"/>
        <rFont val="Bookman Old Style"/>
        <family val="1"/>
      </rPr>
      <t xml:space="preserve"> (To be Retendered)</t>
    </r>
  </si>
  <si>
    <t>7)Chandapura</t>
  </si>
  <si>
    <t xml:space="preserve">8) D.B pura, </t>
  </si>
  <si>
    <t>9) Yelahanka                                10) Hosakote</t>
  </si>
  <si>
    <t>11) Channapatana</t>
  </si>
  <si>
    <t>12) Magadi</t>
  </si>
  <si>
    <r>
      <t xml:space="preserve">13) Kanaka pura </t>
    </r>
    <r>
      <rPr>
        <b/>
        <sz val="12"/>
        <color indexed="8"/>
        <rFont val="Bookman Old Style"/>
        <family val="1"/>
      </rPr>
      <t>(To be retendered)</t>
    </r>
  </si>
  <si>
    <t xml:space="preserve">14) Kolar                                       15)  Srinivasapura,           </t>
  </si>
  <si>
    <r>
      <t xml:space="preserve">16) Mulabagilu          17) KGF
18) </t>
    </r>
    <r>
      <rPr>
        <b/>
        <sz val="12"/>
        <color indexed="8"/>
        <rFont val="Bookman Old Style"/>
        <family val="1"/>
      </rPr>
      <t>Malur</t>
    </r>
    <r>
      <rPr>
        <sz val="12"/>
        <color indexed="8"/>
        <rFont val="Bookman Old Style"/>
        <family val="1"/>
      </rPr>
      <t xml:space="preserve"> </t>
    </r>
    <r>
      <rPr>
        <b/>
        <sz val="12"/>
        <color indexed="8"/>
        <rFont val="Bookman Old Style"/>
        <family val="1"/>
      </rPr>
      <t>(New to be retendered)</t>
    </r>
  </si>
  <si>
    <t>19) Shidlaghatta                         20) Chinthamani</t>
  </si>
  <si>
    <t>M/s SLN Electricals M/s Vilas Enterprises</t>
  </si>
  <si>
    <t xml:space="preserve">1. M/s  High Energy systems  &amp; M/s High Energy systems </t>
  </si>
  <si>
    <r>
      <t>21) C.B pura(</t>
    </r>
    <r>
      <rPr>
        <b/>
        <sz val="12"/>
        <color indexed="8"/>
        <rFont val="Bookman Old Style"/>
        <family val="1"/>
      </rPr>
      <t xml:space="preserve"> To be Retendered) </t>
    </r>
    <r>
      <rPr>
        <sz val="12"/>
        <color indexed="8"/>
        <rFont val="Bookman Old Style"/>
        <family val="1"/>
      </rPr>
      <t>22)Bagehalli 23)Gowribidanur</t>
    </r>
  </si>
  <si>
    <t xml:space="preserve">Repair works are continuing with the existing agency  M/s S M Enterprises  of CB pura Repair Center &amp; M/s Shiradi  Sai Electricals &amp; Shiradi  Sai Electricals
</t>
  </si>
  <si>
    <t>24)Gubbi                                      25) Tumkur</t>
  </si>
  <si>
    <t>M/s SM Enterprises &amp; M/s vijayshree Transformers Tumkur</t>
  </si>
  <si>
    <t>26) Kunigal</t>
  </si>
  <si>
    <t>M/s Shree Bhyraveshwara Electricals</t>
  </si>
  <si>
    <t>M/s National Transcare &amp; Repair works to be carried out by M/s Gajanana Power Controls private Limited. &amp; M/s Shree Bhyraveshwara Electricals</t>
  </si>
  <si>
    <r>
      <t xml:space="preserve">27) Tiptur                                    28) </t>
    </r>
    <r>
      <rPr>
        <b/>
        <sz val="12"/>
        <color indexed="8"/>
        <rFont val="Bookman Old Style"/>
        <family val="1"/>
      </rPr>
      <t>C.N halli(To be Retendered)</t>
    </r>
    <r>
      <rPr>
        <sz val="12"/>
        <color indexed="8"/>
        <rFont val="Bookman Old Style"/>
        <family val="1"/>
      </rPr>
      <t xml:space="preserve">
29)Turvekere(</t>
    </r>
    <r>
      <rPr>
        <b/>
        <sz val="12"/>
        <color indexed="8"/>
        <rFont val="Bookman Old Style"/>
        <family val="1"/>
      </rPr>
      <t>New )</t>
    </r>
  </si>
  <si>
    <r>
      <t xml:space="preserve">30) Pavgada          31)Sira                                     32) Madhugiri 33) Koratgere </t>
    </r>
    <r>
      <rPr>
        <b/>
        <sz val="12"/>
        <color indexed="8"/>
        <rFont val="Bookman Old Style"/>
        <family val="1"/>
      </rPr>
      <t>(New to be retendered )</t>
    </r>
  </si>
  <si>
    <t>M/s vijayshree Transformers &amp; M/s Durgadevi Industries &amp; M/s National Transcare &amp; Repair works are continuing with the existing agency M/s national Transcare</t>
  </si>
  <si>
    <r>
      <t xml:space="preserve">34) Davanagere ( </t>
    </r>
    <r>
      <rPr>
        <b/>
        <sz val="12"/>
        <color indexed="8"/>
        <rFont val="Bookman Old Style"/>
        <family val="1"/>
      </rPr>
      <t>To be retendered)</t>
    </r>
    <r>
      <rPr>
        <sz val="12"/>
        <color indexed="8"/>
        <rFont val="Bookman Old Style"/>
        <family val="1"/>
      </rPr>
      <t xml:space="preserve"> 35)Jagaluru 36) </t>
    </r>
    <r>
      <rPr>
        <b/>
        <sz val="12"/>
        <color indexed="8"/>
        <rFont val="Bookman Old Style"/>
        <family val="1"/>
      </rPr>
      <t>Channagiri (New to be retendered)</t>
    </r>
  </si>
  <si>
    <t>Davangere,Jagalur  and Channagiri are carried out by M/s Manasa Power Controls Systems at Jagalur Repair center</t>
  </si>
  <si>
    <t>37) Harappanahalli                  38) Harihara 39) Honnali</t>
  </si>
  <si>
    <t>M/s JM Ele &amp; M/s Sangam Electicals and Works  and M/s Manjunatha Electricals and Transformer repair center</t>
  </si>
  <si>
    <t>M/s Acchu Power Equipments &amp; M/s Pushpak Electric Industries</t>
  </si>
  <si>
    <t>40) Hosadurga 41)Chitradurga 42) Holalkere (New to be retendered)</t>
  </si>
  <si>
    <t>Sri Vigneshwara Enterprises  &amp; M/s SM Enterprises &amp; Repair works are continuing with the existing agency at Hosdurga Repair Center</t>
  </si>
  <si>
    <t xml:space="preserve"> 43) Hiriyuru                                44)  Challakere</t>
  </si>
  <si>
    <t>5)M/s Sri Venkateshwara Electrical Engineering Works</t>
  </si>
  <si>
    <t>7)M/s Durgadevi industrie</t>
  </si>
  <si>
    <t>8)M/s  Shree enterprises</t>
  </si>
  <si>
    <t>12) M/s Sairam Enterprises</t>
  </si>
  <si>
    <t xml:space="preserve">11) M/s  Shakthi Enterprises </t>
  </si>
  <si>
    <t xml:space="preserve">9)M/s Sri Najundeshwara Electricals 
10) M/s Chamundi Electrical Industries </t>
  </si>
  <si>
    <t xml:space="preserve">14)M/sVilas Enterprises  
15) M/s Ramesh Electricals </t>
  </si>
  <si>
    <t>26)M/s Shree Bhyraveshwara Electricals</t>
  </si>
  <si>
    <t>30)M/s vijayshree Transformers 
31) M/s Durgadevi Industries 
32) M/s National Transcare &amp; Repair works are continuing with the existing agency
33) M/s national Transcare</t>
  </si>
  <si>
    <t>19)M/s SLN Electricals 
20) M/s Vilas Enterprises</t>
  </si>
  <si>
    <t xml:space="preserve">Repair works are continuing with the existing agency  
21)M/s S M Enterprises  of CB pura Repair Center 
22)M/s Shiradi  Sai Electricals 
23)Shiradi  Sai Electricals
</t>
  </si>
  <si>
    <t>24)M/s SM Enterprises  
25)M/s vijayshree Transformers Tumkur</t>
  </si>
  <si>
    <t>34)Davangere,
35)Jagalur  and 
36)Channagiri are carried out by M/s Manasa Power Controls Systems at Jagalur Repair center</t>
  </si>
  <si>
    <t xml:space="preserve">43)M/s Acchu Power Equipments 
44) M/s Pushpak Electric Industries 
45) M/s Pushpak Electric Industries </t>
  </si>
  <si>
    <t>-</t>
  </si>
  <si>
    <t xml:space="preserve">13)Repair works is carried out by Durgadevi industrie at chandapura
</t>
  </si>
  <si>
    <t>37) M/s JM Electricals
38) M/s Sangam Electicals and Works 
39) M/s Manjunatha Electricals and Transformer repair center</t>
  </si>
  <si>
    <t>40)Sri Vigneshwara Enterprises 
41) M/s SM Enterprises  
42) M/s Sri Vigneshwara Enterprises</t>
  </si>
  <si>
    <t>Total failure</t>
  </si>
  <si>
    <t>27)M/s National Transcare 
28)Repair works to be carried out by M/sShree Gajana Power controls Pvt. Ltd 
29)M/s Shree Bhyraveshwara Electricals</t>
  </si>
  <si>
    <t xml:space="preserve">1)M/s S V Enterprises
2)M/s Achu Power Enterprises 
3) M/s Sri  Vinayaka Enterprises </t>
  </si>
  <si>
    <t>Repair works are continuing with the existing agency  
4)M/s Durgadevi industrie /  M/s Kavika Industries</t>
  </si>
  <si>
    <t xml:space="preserve">16) M/s  High Energy systems 
17) M/sVilas Enterprises  </t>
  </si>
  <si>
    <t xml:space="preserve">
6) M/s SM Enterprises &amp; Sainatha power system </t>
  </si>
  <si>
    <t xml:space="preserve">1. In KGF division 26 no. of 15kVA DTC's are dismantled and replaced with 25kVA DTC and 66 no. of 200kVA DTC's are dismantled and replaced  with 250kVA. 
2. In Chikkaballapura Division 59 no. of  200kVA DTC's are dismantled and replaced with 250kVA DTC. 
3. In Chinthamani DivisionThe bifurcation of RAPDRP and Non RAPDRP area the Urban Transformers shifted to Rural Transformers but sum of Transformers Quantity is same.  
 a.  In Chinthamani Division 1 no. of 63kVA DTC dismantled, 1 no. of 160kVA DTC dismantled, 28 no. of  200kVA DTC's  are dismantled for enhancement all the 30 no of dismantled DTC's are added in 250kVA and 1 no. of 500 kva DTC dismantled.  </t>
  </si>
  <si>
    <t>East</t>
  </si>
  <si>
    <t>South</t>
  </si>
  <si>
    <t>West</t>
  </si>
  <si>
    <t>North</t>
  </si>
  <si>
    <t>DIVISION WISE AND CAPACITY WISE DISTRIBUTION TRANSFORMERS INSTALLED DURING THE MONTH OF Dec-20</t>
  </si>
  <si>
    <t>DIVISION WISE AND CAPACITY WISE DISTRIBUTION TRANSFORMERS ADDED DURING FY 2020-21 UPTO Dec-20</t>
  </si>
  <si>
    <t>DIVISION WISE AND CAPACITY WISE DISTRIBUTION EXISTING AS AT THE END OF Dec-20</t>
  </si>
  <si>
    <t xml:space="preserve"> DIVISION WISE AND CAPACITY WISE DISTRIBUTION  TRANSFORMERS FAILED DURING Dec-20 &amp; DURING FY 2020-21</t>
  </si>
  <si>
    <t>73+</t>
  </si>
  <si>
    <t>Details of DTR failure for the month of Jan-21</t>
  </si>
  <si>
    <t>Details of capacity wise DTC Failure for the month of Jan-2021</t>
  </si>
  <si>
    <t>«¨sÁUÀzÀ ºÉ¸ÀgÀÄ</t>
  </si>
  <si>
    <t>PÀæªÀÄ ¸ÀASÉå</t>
  </si>
  <si>
    <t>gÁdgÁeÉÃ±Àéj £ÀUÀgÀ</t>
  </si>
  <si>
    <t>gÁeÁf£ÀUÀgÀ</t>
  </si>
  <si>
    <t>PÉAUÉÃj</t>
  </si>
  <si>
    <t>dAiÀÄ£ÀUÀgÀ</t>
  </si>
  <si>
    <t>PÉÆÃgÀªÀÄAUÀ®</t>
  </si>
  <si>
    <t>ºÉZï.J¸ï.Dgï</t>
  </si>
  <si>
    <t>EA¢gÁ£ÀUÀgÀ</t>
  </si>
  <si>
    <t>ªÀÉÊmï¦üÃ¯ïØ</t>
  </si>
  <si>
    <t>²ªÁf£ÀUÀgÀ</t>
  </si>
  <si>
    <t>«zsÁ£À¸ËzsÀ</t>
  </si>
  <si>
    <t>¦Ãtå</t>
  </si>
  <si>
    <t>ªÀÄ¯ÉèÃ±ÀégÀA</t>
  </si>
  <si>
    <t>ºÉ¨Áâ¼À</t>
  </si>
  <si>
    <t>eÁ®ºÀ°î</t>
  </si>
  <si>
    <t>£É®ªÀÄAUÀ®</t>
  </si>
  <si>
    <t>ºÉÆ¸ÀPÉÆÃmÉ</t>
  </si>
  <si>
    <t>gÁªÀÄ£ÀUÀgÀ</t>
  </si>
  <si>
    <t>ªÀiÁUÀr</t>
  </si>
  <si>
    <t>ZÀAzÁ¥ÀÄgÀ</t>
  </si>
  <si>
    <t>PÀ£ÀPÀ¥ÀÄgÀ</t>
  </si>
  <si>
    <t>PÀÉÆÃ¯ÁgÀ</t>
  </si>
  <si>
    <t>PÉ.f.J¥sï</t>
  </si>
  <si>
    <t>aPÀÌ§¼Áî¥ÀÄgÀ</t>
  </si>
  <si>
    <t>aAvÁªÀÄtÂ</t>
  </si>
  <si>
    <t>vÀÄªÀÄPÀÆgÀÄ</t>
  </si>
  <si>
    <t>PÀÄtÂUÀ¯ï</t>
  </si>
  <si>
    <t>w¥ÀlÆgÀÄ</t>
  </si>
  <si>
    <t>ªÀÄzsÀÄVj</t>
  </si>
  <si>
    <t>zÀÁªÀtUÉgÉ</t>
  </si>
  <si>
    <t>ºÀjºÀgÀ</t>
  </si>
  <si>
    <t>avÀæzÀÄUÀð</t>
  </si>
  <si>
    <t>»jAiÀÄÆgÀÄ</t>
  </si>
  <si>
    <t>¥À²ëªÀÄ ªÀÈvÀÛ</t>
  </si>
  <si>
    <t>zÀQët ªÀÈvÀÛ</t>
  </si>
  <si>
    <t>¨ÉAUÀ¼ÀÆgÀÄ ªÀÄºÁ£ÀUÀgÀ zÀQët PÉëÃvÀæ ªÀ®AiÀÄ</t>
  </si>
  <si>
    <t>¥ÀÆªÀÈ ªÀÈvÀÛ</t>
  </si>
  <si>
    <t>GvÀÛgÀ ªÀÈvÀÛ</t>
  </si>
  <si>
    <t>¨ÉAUÀ¼ÀÆgÀÄ ªÀÄºÁ£ÀUÀgÀ GvÀÛgÀ PÉëÃvÀæ ªÀ®AiÀÄ</t>
  </si>
  <si>
    <t>¨ÉAUÀ¼ÀÆgÀÄ UÁæ«ÄÃt ªÀÈvÀÛ</t>
  </si>
  <si>
    <t>gÁªÀÄ£ÀUÀgÀ ªÀÈvÀÛ</t>
  </si>
  <si>
    <t>PÉÆÃ¯ÁgÀ ªÀÈvÀÛ</t>
  </si>
  <si>
    <t>¨ÉAUÀ¼ÀÆgÀÄ UÁæªÀiÁAvÀgÀ ªÀ®AiÀÄ</t>
  </si>
  <si>
    <t>vÀÄªÀÄPÀÆgÀÄ ªÀÈvÀÛ</t>
  </si>
  <si>
    <t>zÁªÀtUÉgÉ ªÀÈvÀÛ</t>
  </si>
  <si>
    <t>avÀæzÀÄUÀð ªÀ®AiÀÄ</t>
  </si>
  <si>
    <t>¨É«PÀA MlÄÖ</t>
  </si>
  <si>
    <t>2020-21 £ÉÃ ¸Á°£À d£ÀªÀj-21 gÀ CAvÀåPÉÌ «¨sÁUÀªÁgÀÄ ªÀÄvÀÄÛ ¸ÁªÀÄxÀåðªÁgÀÄ ¥ÀjªÀvÀðPÀUÀ¼ÀÄ ¸ÉÃ¥ÀðqÉUÉÆAqÀ «ªÀgÀUÀ¼ÀÄ</t>
  </si>
  <si>
    <t>2020-21 £ÉÃ ¸Á°£À d£ÀªÀj-21 gÀ CAvÀåPÉÌ «¨sÁUÀªÁgÀÄ ªÀÄvÀÄÛ ¸ÁªÀÄxÀåðªÁgÀÄ C¼ÀªÀr¸À¯ÁzÀ ¥ÀjªÀvÀðPÀUÀ¼À «ªÀgÀUÀ¼ÀÄ</t>
  </si>
  <si>
    <t>2020-21 £ÉÃ ¸Á°£À d£ÀªÀj-21 gÀ CAvÀåPÉÌ «¨sÁUÀªÁgÀÄ ªÀÄvÀÄÛ ¸ÁªÀÄxÀåðªÁgÀÄ «¥sÀ®UÉÆAqÀ ¥ÀjªÀvÀðPÀUÀ¼À «ªÀgÀUÀ¼ÀÄ</t>
  </si>
  <si>
    <t>2020-21 £ÉÃ ¸Á°£À d£ÀªÀj-21 gÀ CAvÀåPÉÌ «¨sÁUÀªÁgÀÄ ªÀÄvÀÄÛ ¸ÁªÀÄxÀåðªÁgÀÄ PÉëÃvÀæUÀ¼À°è ®¨sÀå«gÀÄªÀ ¥ÀjªÀvÀðPÀUÀ¼À «ªÀgÀUÀ¼ÀÄ</t>
  </si>
  <si>
    <t>¨ÉAUÀ¼ÀÆgÀÄ £ÀUÀgÀ MlÄÖ</t>
  </si>
  <si>
    <t>¨ÉAUÀ¼ÀÆgÀÄ £ÀUÀgÀ</t>
  </si>
  <si>
    <t>¨ÉAUÀ¼ÀÆgÀÄ UÁæ«ÄÃt</t>
  </si>
  <si>
    <t>¨ÉAUÀ¼ÀÆgÀÄ UÁæ«ÄÃt MlÄÖ</t>
  </si>
  <si>
    <t>gÁªÀÄ£ÀUÀgÀ MlÄÖ</t>
  </si>
  <si>
    <t>PÉÆÃ¯ÁgÀ MlÄÖ</t>
  </si>
  <si>
    <t>aPÀÌ§¼Áî¥ÀÄgÀ MlÄÖ</t>
  </si>
  <si>
    <t>vÀÄªÀÄPÀÆgÀÄ MlÄÖ</t>
  </si>
  <si>
    <t>zÁªÀtUÉgÉ MlÄÖ</t>
  </si>
  <si>
    <t>avÀæzÀÄUÀð MlÄÖ</t>
  </si>
  <si>
    <t>¨É«PÀA  MlÄÖ</t>
  </si>
  <si>
    <t>f¯Éè</t>
  </si>
  <si>
    <t>«¨sÁUÀ</t>
  </si>
  <si>
    <t>d£ÀªÀj -21 gÀ CAvÀåPÉÌ EgÀÄªÀ ¥ÀjªÀvÀðPÀUÀ¼À ¸ÀASÉå</t>
  </si>
  <si>
    <t>»A¢£À wAUÀ¼À CAvÀåPÉÌ ¨ÁQ «¥sÀ®UÉÆAqÀ ¥ÀjªÀvÀðPÀUÀ¼À ¸ÀASÉå</t>
  </si>
  <si>
    <t>d£ÀªÀj-21 gÀ°è «¥sÀ®UÉÆAqÀ ¥ÀjªÀvÀðPÀUÀ¼À ¸ÀASÉå</t>
  </si>
  <si>
    <t>d£ÀªÀj-21 gÀ°è §zÀ¯Á¬Ä¹zÀ ¥ÀjªÀvÀðPÀUÀ¼À ¸ÀASÉå</t>
  </si>
  <si>
    <t>¥Àæ¸ÀPÀÛ wAUÀ¼À°è §zÀ¯Á¬Ä¸À®Ä ¨ÁQ EgÀÄªÀ ¥ÀjªÀvÀðPÀUÀ¼À ¸ÀASÉå</t>
  </si>
  <si>
    <t xml:space="preserve">K¦æ¯ï -20 jAzÀ ªÀiÁZïð-21 gÀ CAvÀå÷PÉÌ «¥sÀ®UÉÆAqÀ MlÄÖ ¥ÀjªÀvÀðPÀUÀ¼À ¸ÀASÉå </t>
  </si>
  <si>
    <t xml:space="preserve">d£ÀªÀj CAvÀåPÉÌ ±ÉÃPÀqÁªÁgÀÄ «¥sÀ®UÉÆAqÀ ¥ÀjªÀvÀðPÀUÀ¼À  ¸ÀASÉå </t>
  </si>
  <si>
    <t>d£ÀªÀj-21 gÀ°è zÀÄgÀ¹ÛUÉÆ½¹zÀ ¥ÀjªÀvÀðPÀUÀ¼À ¸ÀASÉå</t>
  </si>
  <si>
    <t xml:space="preserve">K¦æ¯ï -20 jAzÀ ªÀiÁZïð-21 gÀ CAvÀå÷PÉÌ zÀÄgÀ¹ÛUÉÆAqÀ MlÄÖ ¥ÀjªÀvÀðPÀUÀ¼À ¸ÀASÉå </t>
  </si>
  <si>
    <t>¥ÀjªÀvÀðPÀ zÀÄgÀ¹Û PÉÃAzÀæUÀ¼À£ÀÄß ¸ÁÜ¦¹gÀÄªÀ ¸ÀÜ¼À</t>
  </si>
  <si>
    <t>zÀÄgÀ¹Û PÉÃAzÀæzÀ ºÉ¸ÀgÀÄ</t>
  </si>
  <si>
    <t>¥ÀjªÀvÀðPÀ PÉÃAzÀæUÀ¼À ªÀiÁ¹PÀªÁgÀÄ ¥ÀjªÀvÀðPÀ zÀÄgÀ¹Û ¸ÁªÀÄxÀåð</t>
  </si>
  <si>
    <t>SÁwæ CªÀ¢üAiÉÆ¼ÀUÉ «¥sÀ®UÉÆAqÀ ¥ÀjªÀvÀðPÀUÀ¼À ¸ÀASÉå</t>
  </si>
  <si>
    <t>gÁdgÁeÉÃ±Àéj £ÀUÀgÀ (ºÉÆ¸À)</t>
  </si>
  <si>
    <t>ªÉÄ|| J¸ï.«. JAlgï ¥ÉæöÊ¸À¸ï</t>
  </si>
  <si>
    <t>ªÉÄ|| «£ÁAiÀÄPÀ JAlgï ¥ÉæöÊ¸À¸ï</t>
  </si>
  <si>
    <t>ªÉÄ|| CZÀÄÑ ¥ÀªÀgï JQé¥ïªÉÄAmïì</t>
  </si>
  <si>
    <t>ªÉÄ|| ¸ÉÆÃ£ÀªÀiï JAlgï ¥ÉæöÊ¸À¸ï</t>
  </si>
  <si>
    <t>ªÉÄ|| ªÉAPÀmÉÃ±ÀégÀ J¯ÉQÖçPÀ¯ï EAf¤AiÀÄjAUï  ªÀPïðì</t>
  </si>
  <si>
    <t>ªÉÄ|| ¸Á¬Ä£ÁxÀ ¥ÀªÀgï ¹¸ÀÖªÀiï</t>
  </si>
  <si>
    <t>ªÀÄwÛPÉgÉ</t>
  </si>
  <si>
    <t>ªÉÄ|| zÀÄUÁðzÉÃ« EAqÀ¹Öç</t>
  </si>
  <si>
    <t>zÉÆqÀØ§¼Áî¥ÀÄgÀ</t>
  </si>
  <si>
    <t>ªÉÄ|| ²æÃ JAlgï ¥ÉæöÊ¸À¸ï</t>
  </si>
  <si>
    <t>1) AiÀÄ®ºÀAPÀ
2) ºÉÆ¸ÀPÉÆÃmÉ</t>
  </si>
  <si>
    <t>1. ²æÃ £ÀAdÄAqÉÃ±ÀégÀ J¯ÉQÖçPÀ¯ïì 
2. ªÉÄ|| ZÁªÀÄÄAr J¯ÉQÖçPï EAqÀ¹ÖçÃ¸ï</t>
  </si>
  <si>
    <t>ZÀ£Àß¥ÀlÖt</t>
  </si>
  <si>
    <t>ªÉÄ|| ±ÀQÛ JAlgï ¥ÉæöÊ¸À¸ï</t>
  </si>
  <si>
    <t>ªÉÄ|| ¸Á¬ÄgÁªÀiï JAlgï ¥ÉæöÊ¸À¸ï</t>
  </si>
  <si>
    <t>ªÉÄ|| VÃvÁ JAlgï ¥ÉæöÊ¸À¸ï</t>
  </si>
  <si>
    <t>1. ªÉÄ|| «¯Á¸ï JAlgï ¥ÉæöÊ¸À¸ï
2. ªÉÄ|| gÀªÉÄÃ±ï JAlgï ¥ÉæöÊ¸À¸ï</t>
  </si>
  <si>
    <t>PÉÆÃ¯ÁgÀ                                   
²æÃ¤ªÁ¸À¥ÀÄgÀ</t>
  </si>
  <si>
    <t>1.ªÉÄ|| ²æÃ ®Që÷äÃ ªÉAPÀmÉÃ±ÀégÀ J¯ÉQÖçPÀ¯ïì ªÀÄvÀÄÛ mÁæ£ïì¥sÁªÀÄð¸ïð
2. ªÉÄ||ºÉÊ J£Àfð ¹¸ÀÖªÀiï¸ï
3. ªÉÄ||ºÉÊ J£Àfð ¹¸ÀÖªÀiï¸ï</t>
  </si>
  <si>
    <t>1. ªÀiÁ®ÆgÀÄ
2. ªÀÄÄ¼À¨ÁV®Ä
3. PÀÉ.f.J¥sï</t>
  </si>
  <si>
    <t>1. ²qÀèWÀlÖ
2. aAvÁªÀÄtÂ</t>
  </si>
  <si>
    <t xml:space="preserve">1. ªÉÄ|| J¸ï.J¯ï.J£ï J¯ÉQÖçPÀ¯ïì
2. ªÉÄ|| «¯Á¸ï JAlgï ¥ÉæöÊ¸À¸ï </t>
  </si>
  <si>
    <t>aPÀÌ§¼Áî¥ÀÄgÀ
¨ÁUÉÃ¥À°è
UËj§zÀ£ÀÆgÀÄ</t>
  </si>
  <si>
    <t xml:space="preserve">ªÉÄ|| vÀÄ¼À¹ J¯ÉQÖçPÀ¯ïì 
ªÉÄ|| ¹gÀr ¸Á¬Ä J¯ÉQÖçPÀ¯ïì 
ªÉÄ|| ¹gÀr ¸Á¬Ä J¯ÉQÖçPÀ¯ïì 
</t>
  </si>
  <si>
    <t>UÀÄ©â
vÀÄªÀÄPÀÆgÀÄ</t>
  </si>
  <si>
    <t>ªÉÄ||J¸ï.JA JAlgï ¥ÉæöÊ¸À¸ï
ªÉÄ|| «dAiÀÄ²æÃ mÁæ£ïì¥sÁªÀÄð¸ïð</t>
  </si>
  <si>
    <t xml:space="preserve">ªÉÄ|| ²æÃ ¨sÉÊgÀªÉÃ±ÀégÀ J¯ÉQÖçPÀ¯ïì </t>
  </si>
  <si>
    <t>w¥ÀlÆgÀÄ
aPÀÌ£ÁAiÀÄPÀ£ÀºÀ½î
vÀÄgÀÄªÉÃPÉgÉ</t>
  </si>
  <si>
    <t>¥ÁªÀUÀqÀ
²gÁ
ªÀÄzsÀÄVj</t>
  </si>
  <si>
    <t>ªÉÄ|| «dAiÀÄ²æÃ mÁæ£ïì¥sÁªÀÄð¸ïð
ªÉÄ|| zÀÄUÁðzÉÃ« EAqÀ¹Öç
ªÉÄ|| £ÁåµÀ£À¯ï mÁæ£ïìPÉÃgï</t>
  </si>
  <si>
    <t>zÁªÀtUÉgÉ
dUÀ¼ÀÆgÀÄ
ZÀ£ÀßVj</t>
  </si>
  <si>
    <t>ªÉÄ|| ²æÃ ¨sÉÊgÀªÉÃ±ÀégÀ J¯ÉQÖçPÀ¯ï ªÀPïðì 
ªÉÄ|| ªÀiÁ£À¸À ¥ÀªÀgï  PÀAmÉÆæÃ¯ï ¹¸ÀÖªÀiï
ªÉÄ|| ²æÃ ®Që÷äÃ ªÉAPÀmÉÃ±ÀégÀ J¯ÉQÖçPÀ¯ïì ªÀÄvÀÄÛ mÁæ£ïì¥sÁªÀÄð¸ïð</t>
  </si>
  <si>
    <t>ºÀgÀ¥À£ÀºÀ½î
ºÀjºÀgÀ
ºÉÆ£Áß½</t>
  </si>
  <si>
    <t>ºÉÆ¸ÀzÀÄUÀð
avÀæzÀÄUÀð
ºÉÆ¼À¯ÉÌgÉ</t>
  </si>
  <si>
    <t>ªÉÄ|| «WÉßÃ±ÀégÀ JAlgï ¥ÉæöÊ¸À¸ï
ªÉÄ||J¸ï.JA JAlgï ¥ÉæöÊ¸À¸ï
ªÉÄ|| «WÉßÃ±ÀégÀ JAlgï ¥ÉæöÊ¸À¸ï</t>
  </si>
  <si>
    <t>»jAiÀÄÆgÀÄ
ªÀ¼ÀîPÉgÉ
ªÉÆ¼ÀPÁ®ÆägÀÄ</t>
  </si>
  <si>
    <t>ªÉÄ|| CZÀÄÑ ¥ÀªÀgï JQé¥ïªÉÄAmïì
ªÉÄ|| ¥ÀÅµÀàPï J¯ÉQÖçPï EAqÀ¹ÖçÃ¸ï
ªÉÄ|| ¥ÀÅµÀàPï J¯ÉQÖçPï EAqÀ¹ÖçÃ¸ï</t>
  </si>
  <si>
    <t xml:space="preserve">ªÉÄ|| £ÁåµÀ£À¯ï mÁæ£ïìPÉÃgï
ªÉÄ|| ¸Á¬Ä£ÁxÀ ¥ÀªÀgï ¹¸ÀÖªÀiï
ªÉÄ|| ²æÃ ¨sÉÊgÀªÉÃ±ÀégÀ J¯ÉQÖçPÀ¯ïì </t>
  </si>
  <si>
    <t xml:space="preserve">ªÉÄ|| eÉ.JA J¯ÉQÖçPÀ¯ïì
ªÉÄ|| ¸ÀAUÀªÀiï J¯ÉQÖçPÀ¯ï &amp; ªÀPïìð
ªÉÄ|| ²æÃ ¨sÉÊgÀªÉÃ±ÀégÀ J¯ÉQÖçPÀ¯ï ªÀPïðì </t>
  </si>
  <si>
    <r>
      <rPr>
        <b/>
        <sz val="100"/>
        <rFont val="Nudi Akshar"/>
      </rPr>
      <t>¨ÉAUÀ¼ÀÆgÀÄ «zÀÄåvï ¸ÀgÀ§gÁdÄ PÀA¥À¤ ¤AiÀÄ«ÄvÀ</t>
    </r>
    <r>
      <rPr>
        <b/>
        <sz val="72"/>
        <rFont val="Nudi Akshar"/>
      </rPr>
      <t xml:space="preserve">
(PÀ£ÁðlPÀ ¸ÀgÀPÁgÀzÀ ¸ÀA¥ÀÇtð ¸ÁéªÀÄåPÉÌ M¼À¥ÀnÖgÀÄvÀÛzÉ)</t>
    </r>
  </si>
  <si>
    <t>2020-21 £ÉÃ ¸Á°£À d£ÀªÀj-21 gÀ CAvÀåPÉÌ f¯ÁèªÁgÀÄ ºÁUÀÆ «¨sÁUÀªÁgÀÄ PÉëÃvÀæUÀ¼À°è ®¨sÀå«gÀÄªÀ «vÀgÀuÁ ¥ÀjªÀvÀðPÀUÀ¼À «ªÀgÀUÀ¼ÀÄ</t>
  </si>
  <si>
    <t>£ÀªÀÄÆ£É-1</t>
  </si>
  <si>
    <t>£ÀªÀÄÆ£É-2</t>
  </si>
  <si>
    <t>£ÀªÀÄÆ£É-3</t>
  </si>
  <si>
    <t>MlÄÖ</t>
  </si>
  <si>
    <t>ªÀµÀð</t>
  </si>
  <si>
    <t>wAUÀ¼ÀÄ</t>
  </si>
  <si>
    <t>MlÄÖ ¸ÀASÉå</t>
  </si>
  <si>
    <t>£À</t>
  </si>
  <si>
    <t>UÁæ</t>
  </si>
  <si>
    <t>£ÀUÀgÀ</t>
  </si>
  <si>
    <t>UÁæ«ÄÃt</t>
  </si>
  <si>
    <t>10 PÉ«J</t>
  </si>
  <si>
    <t>15 PÉ«J</t>
  </si>
  <si>
    <t>25 PÉ«J</t>
  </si>
  <si>
    <t>50 PÉ«J</t>
  </si>
  <si>
    <t>63 PÉ«J</t>
  </si>
  <si>
    <t>100 PÉ«J</t>
  </si>
  <si>
    <t>160 PÉ«J</t>
  </si>
  <si>
    <t>200 PÉ«J</t>
  </si>
  <si>
    <t>250 PÉ«J</t>
  </si>
  <si>
    <t>300 PÉ«J</t>
  </si>
  <si>
    <t>400 PÉ«J</t>
  </si>
  <si>
    <t>500 PÉ«J</t>
  </si>
  <si>
    <t>750 PÉ«J</t>
  </si>
  <si>
    <t>990 PÉ«J</t>
  </si>
  <si>
    <t>1000  PÉ«J</t>
  </si>
  <si>
    <t>500  PÉ«J</t>
  </si>
  <si>
    <t>750  PÉ«J</t>
  </si>
  <si>
    <t>990  PÉ«J</t>
  </si>
  <si>
    <t>10  PÉ«J</t>
  </si>
  <si>
    <t xml:space="preserve">Note:
1.In East Circle, Whitefield Division: DTRs are reconciled 
   6 No's of 25  PÉ«J Distribution Transformers enhanced to 63  PÉ«J
   25 No's of 100  PÉ«J Distribution Transformers enhanced to 250  PÉ«J
   15 No's of 200  PÉ«J Distribution Transformers enhanced to 250  PÉ«J
   11 No's of 250  PÉ«J Distribution Transformers counted as 300  PÉ«J instead of 250  PÉ«J
    2 No's of 750  PÉ«J Distribution Transformers decommissioned / dismantled
   10 No's of 1000  PÉ«J CSS Distribution Transformers by oversight details given as conventional DTRs
     4 No's of Compact sub station 500  PÉ«J Distribution transformers enhanced to 1000  PÉ«J 
2.In West Circle, Rajajinagara Division  1*100 PÉ«J DTR  is enhanced to 250 PÉ«J DTR
3.BRC, in Nelamangala division the 10 No's 63  PÉ«J DTRs are Reconciled
The Existing Distribution Transformers Total ( 410696+5469-63=416102 Nos's) </t>
  </si>
  <si>
    <t>10/15/25  PÉ«J</t>
  </si>
  <si>
    <t>50/63/75  PÉ«J</t>
  </si>
  <si>
    <t>100/160  PÉ«J</t>
  </si>
  <si>
    <t>200/250  PÉ«J</t>
  </si>
  <si>
    <t>300/400/500  PÉ«J</t>
  </si>
  <si>
    <t>¹.J¸ï.J¸ï</t>
  </si>
  <si>
    <t xml:space="preserve">ªÉÄÃ®àlÖ 500  PÉ«J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</si>
</sst>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0.00000"/>
    <numFmt numFmtId="167" formatCode="_ &quot;Rs.&quot;\ * #,##0.00_ ;_ &quot;Rs.&quot;\ * \-#,##0.00_ ;_ &quot;Rs.&quot;\ * &quot;-&quot;??_ ;_ @_ "/>
  </numFmts>
  <fonts count="160" x14ac:knownFonts="1">
    <font>
      <sz val="10"/>
      <name val="Arial"/>
      <family val="2"/>
    </font>
    <font>
      <sz val="11"/>
      <color indexed="8"/>
      <name val="Calibri"/>
      <family val="2"/>
    </font>
    <font>
      <sz val="10"/>
      <color indexed="8"/>
      <name val="Arial"/>
      <family val="2"/>
    </font>
    <font>
      <sz val="10"/>
      <name val="Arial"/>
      <family val="2"/>
    </font>
    <font>
      <sz val="12"/>
      <name val="Arial"/>
      <family val="2"/>
    </font>
    <font>
      <sz val="10"/>
      <name val="Arial"/>
      <family val="2"/>
    </font>
    <font>
      <sz val="11"/>
      <name val="Bookman Old Style"/>
      <family val="1"/>
    </font>
    <font>
      <sz val="10"/>
      <name val="Bookman Old Style"/>
      <family val="1"/>
    </font>
    <font>
      <b/>
      <sz val="14"/>
      <name val="Bookman Old Style"/>
      <family val="1"/>
    </font>
    <font>
      <sz val="28"/>
      <name val="Bookman Old Style"/>
      <family val="1"/>
    </font>
    <font>
      <sz val="24"/>
      <name val="Bookman Old Style"/>
      <family val="1"/>
    </font>
    <font>
      <b/>
      <sz val="28"/>
      <name val="Bookman Old Style"/>
      <family val="1"/>
    </font>
    <font>
      <b/>
      <sz val="36"/>
      <color indexed="8"/>
      <name val="Bookman Old Style"/>
      <family val="1"/>
    </font>
    <font>
      <b/>
      <i/>
      <sz val="36"/>
      <color indexed="8"/>
      <name val="Bookman Old Style"/>
      <family val="1"/>
    </font>
    <font>
      <sz val="22"/>
      <name val="Bookman Old Style"/>
      <family val="1"/>
    </font>
    <font>
      <b/>
      <sz val="24"/>
      <name val="Bookman Old Style"/>
      <family val="1"/>
    </font>
    <font>
      <b/>
      <sz val="36"/>
      <name val="Bookman Old Style"/>
      <family val="1"/>
    </font>
    <font>
      <sz val="14"/>
      <name val="Bookman Old Style"/>
      <family val="1"/>
    </font>
    <font>
      <b/>
      <sz val="30"/>
      <name val="Bookman Old Style"/>
      <family val="1"/>
    </font>
    <font>
      <b/>
      <sz val="11"/>
      <name val="Bookman Old Style"/>
      <family val="1"/>
    </font>
    <font>
      <b/>
      <sz val="26"/>
      <name val="Bookman Old Style"/>
      <family val="1"/>
    </font>
    <font>
      <b/>
      <sz val="16"/>
      <name val="Bookman Old Style"/>
      <family val="1"/>
    </font>
    <font>
      <sz val="36"/>
      <name val="Bookman Old Style"/>
      <family val="1"/>
    </font>
    <font>
      <sz val="30"/>
      <name val="Bookman Old Style"/>
      <family val="1"/>
    </font>
    <font>
      <b/>
      <sz val="20"/>
      <name val="Bookman Old Style"/>
      <family val="1"/>
    </font>
    <font>
      <sz val="10"/>
      <name val="Arial"/>
      <family val="2"/>
    </font>
    <font>
      <sz val="20"/>
      <name val="Bookman Old Style"/>
      <family val="1"/>
    </font>
    <font>
      <sz val="12"/>
      <name val="Arial Rounded MT Bold"/>
      <family val="2"/>
    </font>
    <font>
      <sz val="18"/>
      <name val="Bookman Old Style"/>
      <family val="1"/>
    </font>
    <font>
      <sz val="14"/>
      <color indexed="8"/>
      <name val="Times New Roman"/>
      <family val="1"/>
    </font>
    <font>
      <b/>
      <sz val="38"/>
      <name val="Bookman Old Style"/>
      <family val="1"/>
    </font>
    <font>
      <b/>
      <sz val="28"/>
      <name val="Nirmala UI"/>
      <family val="2"/>
    </font>
    <font>
      <sz val="26"/>
      <name val="Bookman Old Style"/>
      <family val="1"/>
    </font>
    <font>
      <b/>
      <sz val="48"/>
      <name val="Bookman Old Style"/>
      <family val="1"/>
    </font>
    <font>
      <sz val="48"/>
      <name val="Bookman Old Style"/>
      <family val="1"/>
    </font>
    <font>
      <b/>
      <sz val="36"/>
      <name val="Nirmala UI"/>
      <family val="2"/>
    </font>
    <font>
      <b/>
      <sz val="48"/>
      <name val="Nirmala UI"/>
      <family val="2"/>
    </font>
    <font>
      <b/>
      <sz val="22"/>
      <name val="Bookman Old Style"/>
      <family val="1"/>
    </font>
    <font>
      <b/>
      <sz val="29"/>
      <name val="Bookman Old Style"/>
      <family val="1"/>
    </font>
    <font>
      <sz val="12"/>
      <name val="Bookman Old Style"/>
      <family val="1"/>
    </font>
    <font>
      <sz val="36"/>
      <name val="Book Antiqua"/>
      <family val="1"/>
    </font>
    <font>
      <b/>
      <sz val="12"/>
      <name val="Arial"/>
      <family val="2"/>
    </font>
    <font>
      <b/>
      <sz val="10"/>
      <name val="Arial"/>
      <family val="2"/>
    </font>
    <font>
      <b/>
      <sz val="12"/>
      <color indexed="8"/>
      <name val="Bookman Old Style"/>
      <family val="1"/>
    </font>
    <font>
      <sz val="12"/>
      <color indexed="8"/>
      <name val="Bookman Old Style"/>
      <family val="1"/>
    </font>
    <font>
      <b/>
      <sz val="18"/>
      <name val="Arial"/>
      <family val="2"/>
    </font>
    <font>
      <sz val="18"/>
      <name val="Arial"/>
      <family val="2"/>
    </font>
    <font>
      <b/>
      <sz val="22"/>
      <name val="Arial"/>
      <family val="2"/>
    </font>
    <font>
      <sz val="22"/>
      <name val="Arial"/>
      <family val="2"/>
    </font>
    <font>
      <b/>
      <sz val="28"/>
      <name val="Arial"/>
      <family val="2"/>
    </font>
    <font>
      <b/>
      <sz val="72"/>
      <name val="Bookman Old Style"/>
      <family val="1"/>
    </font>
    <font>
      <sz val="72"/>
      <name val="Bookman Old Style"/>
      <family val="1"/>
    </font>
    <font>
      <b/>
      <sz val="14"/>
      <name val="Book Antiqua"/>
      <family val="1"/>
    </font>
    <font>
      <sz val="22"/>
      <name val="Book Antiqua"/>
      <family val="1"/>
    </font>
    <font>
      <sz val="14"/>
      <name val="Book Antiqua"/>
      <family val="1"/>
    </font>
    <font>
      <b/>
      <sz val="26"/>
      <name val="Book Antiqua"/>
      <family val="1"/>
    </font>
    <font>
      <b/>
      <sz val="65"/>
      <name val="Bookman Old Style"/>
      <family val="1"/>
    </font>
    <font>
      <sz val="22"/>
      <color indexed="8"/>
      <name val="Bookman Old Style"/>
      <family val="1"/>
    </font>
    <font>
      <b/>
      <sz val="36"/>
      <name val="Book Antiqua"/>
      <family val="1"/>
    </font>
    <font>
      <b/>
      <sz val="48"/>
      <name val="Nudi Akshar"/>
    </font>
    <font>
      <b/>
      <sz val="72"/>
      <name val="Nudi Akshar"/>
    </font>
    <font>
      <sz val="22"/>
      <name val="Nudi Akshar"/>
    </font>
    <font>
      <sz val="26"/>
      <name val="Nudi Akshar"/>
    </font>
    <font>
      <b/>
      <sz val="26"/>
      <name val="Nudi Akshar"/>
    </font>
    <font>
      <b/>
      <sz val="24"/>
      <name val="Nudi Akshar"/>
    </font>
    <font>
      <b/>
      <sz val="28"/>
      <name val="Nudi Akshar"/>
    </font>
    <font>
      <sz val="48"/>
      <name val="Nudi Akshar"/>
    </font>
    <font>
      <b/>
      <sz val="100"/>
      <name val="Nudi Akshar"/>
    </font>
    <font>
      <sz val="11"/>
      <color theme="1"/>
      <name val="Calibri"/>
      <family val="2"/>
      <scheme val="minor"/>
    </font>
    <font>
      <sz val="10"/>
      <color rgb="FF000000"/>
      <name val="Arial"/>
      <family val="2"/>
    </font>
    <font>
      <sz val="10"/>
      <color theme="1"/>
      <name val="Bookman Old Style"/>
      <family val="2"/>
    </font>
    <font>
      <sz val="10"/>
      <color theme="1"/>
      <name val="Bookman Old Style"/>
      <family val="1"/>
    </font>
    <font>
      <b/>
      <sz val="11"/>
      <color theme="1"/>
      <name val="Bookman Old Style"/>
      <family val="1"/>
    </font>
    <font>
      <sz val="11"/>
      <color theme="1"/>
      <name val="Bookman Old Style"/>
      <family val="1"/>
    </font>
    <font>
      <b/>
      <sz val="12"/>
      <color theme="1"/>
      <name val="Bookman Old Style"/>
      <family val="1"/>
    </font>
    <font>
      <sz val="12"/>
      <color theme="1"/>
      <name val="Bookman Old Style"/>
      <family val="1"/>
    </font>
    <font>
      <b/>
      <sz val="14"/>
      <color theme="1"/>
      <name val="Bookman Old Style"/>
      <family val="1"/>
    </font>
    <font>
      <sz val="14"/>
      <color theme="1"/>
      <name val="Bookman Old Style"/>
      <family val="1"/>
    </font>
    <font>
      <sz val="18"/>
      <color theme="1"/>
      <name val="Bookman Old Style"/>
      <family val="1"/>
    </font>
    <font>
      <b/>
      <sz val="36"/>
      <color theme="1"/>
      <name val="Bookman Old Style"/>
      <family val="1"/>
    </font>
    <font>
      <sz val="36"/>
      <color theme="1"/>
      <name val="Bookman Old Style"/>
      <family val="1"/>
    </font>
    <font>
      <sz val="28"/>
      <color theme="1"/>
      <name val="Bookman Old Style"/>
      <family val="1"/>
    </font>
    <font>
      <sz val="22"/>
      <color theme="1"/>
      <name val="Bookman Old Style"/>
      <family val="1"/>
    </font>
    <font>
      <sz val="24"/>
      <color theme="1"/>
      <name val="Bookman Old Style"/>
      <family val="1"/>
    </font>
    <font>
      <sz val="20"/>
      <color theme="1"/>
      <name val="Bookman Old Style"/>
      <family val="1"/>
    </font>
    <font>
      <b/>
      <sz val="20"/>
      <color theme="1"/>
      <name val="Bookman Old Style"/>
      <family val="1"/>
    </font>
    <font>
      <b/>
      <sz val="22"/>
      <color theme="1"/>
      <name val="Bookman Old Style"/>
      <family val="1"/>
    </font>
    <font>
      <b/>
      <sz val="24"/>
      <color theme="1"/>
      <name val="Bookman Old Style"/>
      <family val="1"/>
    </font>
    <font>
      <b/>
      <sz val="28"/>
      <color theme="1"/>
      <name val="Nirmala UI"/>
      <family val="2"/>
    </font>
    <font>
      <b/>
      <sz val="30"/>
      <color theme="1"/>
      <name val="Bookman Old Style"/>
      <family val="1"/>
    </font>
    <font>
      <b/>
      <sz val="29"/>
      <color theme="1"/>
      <name val="Bookman Old Style"/>
      <family val="1"/>
    </font>
    <font>
      <sz val="30"/>
      <color theme="1"/>
      <name val="Bookman Old Style"/>
      <family val="1"/>
    </font>
    <font>
      <b/>
      <sz val="26"/>
      <color theme="1"/>
      <name val="Bookman Old Style"/>
      <family val="1"/>
    </font>
    <font>
      <b/>
      <sz val="28"/>
      <color theme="1"/>
      <name val="Bookman Old Style"/>
      <family val="1"/>
    </font>
    <font>
      <sz val="22"/>
      <color theme="1"/>
      <name val="Book Antiqua"/>
      <family val="1"/>
    </font>
    <font>
      <sz val="14"/>
      <color theme="1"/>
      <name val="Book Antiqua"/>
      <family val="1"/>
    </font>
    <font>
      <sz val="26"/>
      <color theme="1"/>
      <name val="Bookman Old Style"/>
      <family val="1"/>
    </font>
    <font>
      <b/>
      <sz val="16"/>
      <color theme="1"/>
      <name val="Bookman Old Style"/>
      <family val="1"/>
    </font>
    <font>
      <b/>
      <sz val="10"/>
      <color theme="1"/>
      <name val="Bookman Old Style"/>
      <family val="1"/>
    </font>
    <font>
      <b/>
      <sz val="26"/>
      <color theme="1"/>
      <name val="Nirmala UI"/>
      <family val="2"/>
    </font>
    <font>
      <b/>
      <sz val="48"/>
      <color theme="1"/>
      <name val="Bookman Old Style"/>
      <family val="1"/>
    </font>
    <font>
      <b/>
      <sz val="36"/>
      <color theme="0"/>
      <name val="Bookman Old Style"/>
      <family val="1"/>
    </font>
    <font>
      <b/>
      <sz val="26"/>
      <color theme="0"/>
      <name val="Bookman Old Style"/>
      <family val="1"/>
    </font>
    <font>
      <b/>
      <sz val="14"/>
      <color theme="0"/>
      <name val="Bookman Old Style"/>
      <family val="1"/>
    </font>
    <font>
      <b/>
      <sz val="11"/>
      <color theme="0"/>
      <name val="Bookman Old Style"/>
      <family val="1"/>
    </font>
    <font>
      <b/>
      <sz val="28"/>
      <color theme="0"/>
      <name val="Bookman Old Style"/>
      <family val="1"/>
    </font>
    <font>
      <sz val="36"/>
      <color theme="0"/>
      <name val="Bookman Old Style"/>
      <family val="1"/>
    </font>
    <font>
      <sz val="26"/>
      <color theme="0"/>
      <name val="Bookman Old Style"/>
      <family val="1"/>
    </font>
    <font>
      <sz val="16"/>
      <color theme="1"/>
      <name val="Bookman Old Style"/>
      <family val="1"/>
    </font>
    <font>
      <b/>
      <sz val="8"/>
      <color theme="1"/>
      <name val="Bookman Old Style"/>
      <family val="1"/>
    </font>
    <font>
      <sz val="9"/>
      <color theme="1"/>
      <name val="Bookman Old Style"/>
      <family val="1"/>
    </font>
    <font>
      <b/>
      <sz val="9"/>
      <color theme="1"/>
      <name val="Bookman Old Style"/>
      <family val="1"/>
    </font>
    <font>
      <b/>
      <sz val="18"/>
      <color theme="1"/>
      <name val="Bookman Old Style"/>
      <family val="1"/>
    </font>
    <font>
      <sz val="8"/>
      <color theme="1"/>
      <name val="Bookman Old Style"/>
      <family val="1"/>
    </font>
    <font>
      <sz val="10"/>
      <color theme="0"/>
      <name val="Bookman Old Style"/>
      <family val="1"/>
    </font>
    <font>
      <b/>
      <sz val="14"/>
      <color theme="1"/>
      <name val="Times New Roman"/>
      <family val="1"/>
    </font>
    <font>
      <sz val="11"/>
      <color theme="1"/>
      <name val="Times New Roman"/>
      <family val="1"/>
    </font>
    <font>
      <b/>
      <sz val="11"/>
      <color theme="1"/>
      <name val="Times New Roman"/>
      <family val="1"/>
    </font>
    <font>
      <sz val="14"/>
      <color theme="1"/>
      <name val="Times New Roman"/>
      <family val="1"/>
    </font>
    <font>
      <sz val="12"/>
      <color theme="1"/>
      <name val="Arial Rounded MT Bold"/>
      <family val="2"/>
    </font>
    <font>
      <b/>
      <sz val="36"/>
      <color theme="0" tint="-4.9989318521683403E-2"/>
      <name val="Bookman Old Style"/>
      <family val="1"/>
    </font>
    <font>
      <b/>
      <sz val="30"/>
      <color theme="0" tint="-4.9989318521683403E-2"/>
      <name val="Bookman Old Style"/>
      <family val="1"/>
    </font>
    <font>
      <sz val="48"/>
      <color theme="0" tint="-4.9989318521683403E-2"/>
      <name val="Bookman Old Style"/>
      <family val="1"/>
    </font>
    <font>
      <sz val="36"/>
      <color theme="0" tint="-4.9989318521683403E-2"/>
      <name val="Bookman Old Style"/>
      <family val="1"/>
    </font>
    <font>
      <sz val="11"/>
      <color theme="0" tint="-4.9989318521683403E-2"/>
      <name val="Bookman Old Style"/>
      <family val="1"/>
    </font>
    <font>
      <b/>
      <sz val="36"/>
      <color theme="0" tint="-0.34998626667073579"/>
      <name val="Bookman Old Style"/>
      <family val="1"/>
    </font>
    <font>
      <b/>
      <sz val="48"/>
      <color theme="0" tint="-0.34998626667073579"/>
      <name val="Bookman Old Style"/>
      <family val="1"/>
    </font>
    <font>
      <sz val="36"/>
      <color theme="0" tint="-0.34998626667073579"/>
      <name val="Bookman Old Style"/>
      <family val="1"/>
    </font>
    <font>
      <b/>
      <sz val="26"/>
      <color theme="0" tint="-0.34998626667073579"/>
      <name val="Bookman Old Style"/>
      <family val="1"/>
    </font>
    <font>
      <sz val="14"/>
      <color theme="0" tint="-0.34998626667073579"/>
      <name val="Bookman Old Style"/>
      <family val="1"/>
    </font>
    <font>
      <sz val="48"/>
      <color theme="0" tint="-0.34998626667073579"/>
      <name val="Bookman Old Style"/>
      <family val="1"/>
    </font>
    <font>
      <b/>
      <sz val="14"/>
      <color theme="0" tint="-0.34998626667073579"/>
      <name val="Bookman Old Style"/>
      <family val="1"/>
    </font>
    <font>
      <b/>
      <sz val="28"/>
      <color theme="0" tint="-0.34998626667073579"/>
      <name val="Bookman Old Style"/>
      <family val="1"/>
    </font>
    <font>
      <sz val="11"/>
      <color theme="0" tint="-0.34998626667073579"/>
      <name val="Bookman Old Style"/>
      <family val="1"/>
    </font>
    <font>
      <b/>
      <sz val="29"/>
      <color theme="0" tint="-0.34998626667073579"/>
      <name val="Bookman Old Style"/>
      <family val="1"/>
    </font>
    <font>
      <sz val="26"/>
      <color theme="0" tint="-0.34998626667073579"/>
      <name val="Bookman Old Style"/>
      <family val="1"/>
    </font>
    <font>
      <sz val="30"/>
      <color theme="0" tint="-0.34998626667073579"/>
      <name val="Bookman Old Style"/>
      <family val="1"/>
    </font>
    <font>
      <sz val="28"/>
      <color theme="0" tint="-0.34998626667073579"/>
      <name val="Bookman Old Style"/>
      <family val="1"/>
    </font>
    <font>
      <b/>
      <sz val="30"/>
      <color theme="0" tint="-0.34998626667073579"/>
      <name val="Bookman Old Style"/>
      <family val="1"/>
    </font>
    <font>
      <b/>
      <sz val="48"/>
      <color theme="0"/>
      <name val="Bookman Old Style"/>
      <family val="1"/>
    </font>
    <font>
      <b/>
      <sz val="24"/>
      <color theme="0"/>
      <name val="Bookman Old Style"/>
      <family val="1"/>
    </font>
    <font>
      <b/>
      <sz val="30"/>
      <color theme="0"/>
      <name val="Bookman Old Style"/>
      <family val="1"/>
    </font>
    <font>
      <sz val="14"/>
      <color theme="0"/>
      <name val="Bookman Old Style"/>
      <family val="1"/>
    </font>
    <font>
      <sz val="12"/>
      <color theme="1"/>
      <name val="Times New Roman"/>
      <family val="1"/>
    </font>
    <font>
      <sz val="10"/>
      <color rgb="FFFF0000"/>
      <name val="Bookman Old Style"/>
      <family val="1"/>
    </font>
    <font>
      <b/>
      <sz val="72"/>
      <color theme="0"/>
      <name val="Bookman Old Style"/>
      <family val="1"/>
    </font>
    <font>
      <sz val="48"/>
      <color theme="1"/>
      <name val="Bookman Old Style"/>
      <family val="1"/>
    </font>
    <font>
      <sz val="48"/>
      <color theme="0"/>
      <name val="Bookman Old Style"/>
      <family val="1"/>
    </font>
    <font>
      <b/>
      <sz val="10"/>
      <color rgb="FFFF0000"/>
      <name val="Bookman Old Style"/>
      <family val="1"/>
    </font>
    <font>
      <sz val="72"/>
      <color theme="0"/>
      <name val="Bookman Old Style"/>
      <family val="1"/>
    </font>
    <font>
      <sz val="26"/>
      <color theme="1"/>
      <name val="Nudi Akshar"/>
    </font>
    <font>
      <b/>
      <sz val="26"/>
      <color theme="1"/>
      <name val="Nudi Akshar"/>
    </font>
    <font>
      <b/>
      <sz val="22"/>
      <color theme="0" tint="-4.9989318521683403E-2"/>
      <name val="Bookman Old Style"/>
      <family val="1"/>
    </font>
    <font>
      <b/>
      <sz val="20"/>
      <color theme="0" tint="-4.9989318521683403E-2"/>
      <name val="Bookman Old Style"/>
      <family val="1"/>
    </font>
    <font>
      <b/>
      <sz val="14"/>
      <color theme="1"/>
      <name val="Book Antiqua"/>
      <family val="1"/>
    </font>
    <font>
      <b/>
      <sz val="18"/>
      <color theme="1"/>
      <name val="Nudi Akshar"/>
    </font>
    <font>
      <sz val="18"/>
      <color theme="1"/>
      <name val="Nudi Akshar"/>
    </font>
    <font>
      <b/>
      <sz val="16"/>
      <color theme="1"/>
      <name val="Times New Roman"/>
      <family val="1"/>
    </font>
    <font>
      <sz val="48"/>
      <color theme="1"/>
      <name val="Nudi Akshar"/>
    </font>
    <font>
      <b/>
      <sz val="48"/>
      <color theme="1"/>
      <name val="Nudi Aksha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463">
    <xf numFmtId="0" fontId="0"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69" fillId="0" borderId="0"/>
    <xf numFmtId="0" fontId="69" fillId="0" borderId="0"/>
    <xf numFmtId="0" fontId="69" fillId="0" borderId="0"/>
    <xf numFmtId="0" fontId="25"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3" fillId="0" borderId="0">
      <alignment vertical="top"/>
    </xf>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alignment vertical="top"/>
    </xf>
  </cellStyleXfs>
  <cellXfs count="778">
    <xf numFmtId="0" fontId="0" fillId="0" borderId="0" xfId="0"/>
    <xf numFmtId="0" fontId="7" fillId="0" borderId="0" xfId="0" applyFont="1" applyAlignment="1">
      <alignment horizontal="center" vertical="center" wrapText="1"/>
    </xf>
    <xf numFmtId="0" fontId="71" fillId="0" borderId="0" xfId="0" applyFont="1" applyAlignment="1">
      <alignment horizontal="left" vertical="center" wrapText="1"/>
    </xf>
    <xf numFmtId="0" fontId="7" fillId="3" borderId="0" xfId="0" applyFont="1" applyFill="1" applyAlignment="1">
      <alignment horizontal="center" vertical="center" wrapText="1"/>
    </xf>
    <xf numFmtId="0" fontId="72" fillId="3" borderId="0" xfId="211" applyNumberFormat="1" applyFont="1" applyFill="1" applyBorder="1" applyAlignment="1">
      <alignment horizontal="center" vertical="center" wrapText="1"/>
    </xf>
    <xf numFmtId="0" fontId="72" fillId="3" borderId="1" xfId="211" applyNumberFormat="1" applyFont="1" applyFill="1" applyBorder="1" applyAlignment="1">
      <alignment vertical="center" wrapText="1"/>
    </xf>
    <xf numFmtId="0" fontId="6" fillId="3" borderId="0" xfId="0" applyFont="1" applyFill="1" applyAlignment="1">
      <alignment horizontal="center" vertical="center" wrapText="1"/>
    </xf>
    <xf numFmtId="0" fontId="73" fillId="3" borderId="0" xfId="0" applyFont="1" applyFill="1" applyAlignment="1">
      <alignment horizontal="left" vertical="center" wrapText="1"/>
    </xf>
    <xf numFmtId="0" fontId="72" fillId="3" borderId="0" xfId="211" applyNumberFormat="1" applyFont="1" applyFill="1" applyAlignment="1">
      <alignment horizontal="center" vertical="center" wrapText="1"/>
    </xf>
    <xf numFmtId="0" fontId="74" fillId="3" borderId="0" xfId="211" applyNumberFormat="1" applyFont="1" applyFill="1" applyAlignment="1">
      <alignment horizontal="center" vertical="center" wrapText="1"/>
    </xf>
    <xf numFmtId="0" fontId="75" fillId="3" borderId="0" xfId="211" applyNumberFormat="1" applyFont="1" applyFill="1" applyAlignment="1">
      <alignment horizontal="center" vertical="center" wrapText="1"/>
    </xf>
    <xf numFmtId="0" fontId="73" fillId="3" borderId="0" xfId="211" applyNumberFormat="1" applyFont="1" applyFill="1" applyAlignment="1">
      <alignment horizontal="center" vertical="center" wrapText="1"/>
    </xf>
    <xf numFmtId="0" fontId="76" fillId="0" borderId="0" xfId="0" applyFont="1" applyAlignment="1">
      <alignment vertical="center" wrapText="1"/>
    </xf>
    <xf numFmtId="0" fontId="76" fillId="3" borderId="0" xfId="211" applyNumberFormat="1" applyFont="1" applyFill="1" applyAlignment="1">
      <alignment horizontal="center" vertical="center"/>
    </xf>
    <xf numFmtId="0" fontId="77" fillId="3" borderId="0" xfId="211" applyNumberFormat="1" applyFont="1" applyFill="1" applyAlignment="1">
      <alignment horizontal="center" vertical="center"/>
    </xf>
    <xf numFmtId="0" fontId="76" fillId="3" borderId="0" xfId="211" applyNumberFormat="1" applyFont="1" applyFill="1" applyAlignment="1">
      <alignment horizontal="center" vertical="center" wrapText="1"/>
    </xf>
    <xf numFmtId="0" fontId="78" fillId="3" borderId="0" xfId="211" applyNumberFormat="1" applyFont="1" applyFill="1" applyAlignment="1">
      <alignment horizontal="center" vertical="center" wrapText="1"/>
    </xf>
    <xf numFmtId="0" fontId="75" fillId="3" borderId="0" xfId="211" applyNumberFormat="1" applyFont="1" applyFill="1" applyBorder="1" applyAlignment="1">
      <alignment horizontal="center" vertical="center" wrapText="1"/>
    </xf>
    <xf numFmtId="0" fontId="73" fillId="3" borderId="0" xfId="211" applyNumberFormat="1" applyFont="1" applyFill="1" applyBorder="1" applyAlignment="1">
      <alignment horizontal="center" vertical="center" wrapText="1"/>
    </xf>
    <xf numFmtId="0" fontId="79" fillId="3" borderId="0" xfId="211" applyNumberFormat="1" applyFont="1" applyFill="1" applyBorder="1" applyAlignment="1">
      <alignment vertical="center" wrapText="1"/>
    </xf>
    <xf numFmtId="0" fontId="80" fillId="3" borderId="0" xfId="211" applyNumberFormat="1" applyFont="1" applyFill="1" applyBorder="1" applyAlignment="1">
      <alignment horizontal="center" vertical="center" wrapText="1"/>
    </xf>
    <xf numFmtId="0" fontId="80" fillId="3" borderId="0" xfId="211" applyNumberFormat="1" applyFont="1" applyFill="1" applyBorder="1" applyAlignment="1">
      <alignment vertical="center" wrapText="1"/>
    </xf>
    <xf numFmtId="0" fontId="9" fillId="0" borderId="0" xfId="0" applyFont="1" applyAlignment="1">
      <alignment horizontal="center" vertical="center" wrapText="1"/>
    </xf>
    <xf numFmtId="0" fontId="81" fillId="0" borderId="0" xfId="0" applyFont="1" applyAlignment="1">
      <alignment horizontal="left" vertical="center" wrapText="1"/>
    </xf>
    <xf numFmtId="0" fontId="82" fillId="3" borderId="0" xfId="211" applyNumberFormat="1" applyFont="1" applyFill="1" applyAlignment="1">
      <alignment horizontal="center" vertical="center" wrapText="1"/>
    </xf>
    <xf numFmtId="0" fontId="83" fillId="3" borderId="2" xfId="211" applyNumberFormat="1" applyFont="1" applyFill="1" applyBorder="1" applyAlignment="1">
      <alignment horizontal="center" vertical="center" wrapText="1"/>
    </xf>
    <xf numFmtId="0" fontId="76" fillId="3" borderId="2" xfId="0" applyFont="1" applyFill="1" applyBorder="1" applyAlignment="1">
      <alignment horizontal="left" vertical="center" wrapText="1"/>
    </xf>
    <xf numFmtId="0" fontId="84" fillId="3" borderId="0" xfId="211" applyNumberFormat="1" applyFont="1" applyFill="1" applyAlignment="1">
      <alignment horizontal="center" vertical="center" wrapText="1"/>
    </xf>
    <xf numFmtId="0" fontId="85" fillId="3" borderId="0" xfId="211" applyNumberFormat="1" applyFont="1" applyFill="1" applyAlignment="1">
      <alignment horizontal="center" vertical="center" wrapText="1"/>
    </xf>
    <xf numFmtId="0" fontId="86" fillId="3" borderId="0" xfId="211" applyNumberFormat="1" applyFont="1" applyFill="1" applyBorder="1" applyAlignment="1">
      <alignment horizontal="center" vertical="center" wrapText="1"/>
    </xf>
    <xf numFmtId="0" fontId="82" fillId="3" borderId="0" xfId="211" applyNumberFormat="1" applyFont="1" applyFill="1" applyAlignment="1">
      <alignment horizontal="center" vertical="center"/>
    </xf>
    <xf numFmtId="0" fontId="87" fillId="3" borderId="2" xfId="211" applyNumberFormat="1" applyFont="1" applyFill="1" applyBorder="1" applyAlignment="1">
      <alignment horizontal="center" vertical="center" wrapText="1"/>
    </xf>
    <xf numFmtId="0" fontId="86" fillId="3" borderId="0" xfId="211" applyNumberFormat="1" applyFont="1" applyFill="1" applyAlignment="1">
      <alignment horizontal="center" vertical="center" wrapText="1"/>
    </xf>
    <xf numFmtId="0" fontId="88" fillId="3" borderId="0" xfId="211" applyNumberFormat="1" applyFont="1" applyFill="1" applyAlignment="1">
      <alignment horizontal="center" vertical="center" wrapText="1"/>
    </xf>
    <xf numFmtId="0" fontId="89" fillId="3" borderId="0" xfId="211" applyNumberFormat="1" applyFont="1" applyFill="1" applyAlignment="1">
      <alignment horizontal="center" vertical="center" wrapText="1"/>
    </xf>
    <xf numFmtId="0" fontId="90" fillId="3" borderId="0" xfId="211" applyNumberFormat="1" applyFont="1" applyFill="1" applyAlignment="1">
      <alignment horizontal="center" vertical="center" wrapText="1"/>
    </xf>
    <xf numFmtId="0" fontId="90" fillId="0" borderId="0" xfId="0" applyFont="1" applyAlignment="1">
      <alignment vertical="center" wrapText="1"/>
    </xf>
    <xf numFmtId="0" fontId="86" fillId="3" borderId="0" xfId="211" applyNumberFormat="1" applyFont="1" applyFill="1" applyAlignment="1">
      <alignment horizontal="center" vertical="center"/>
    </xf>
    <xf numFmtId="0" fontId="79" fillId="3" borderId="0" xfId="211" applyNumberFormat="1" applyFont="1" applyFill="1" applyBorder="1" applyAlignment="1">
      <alignment horizontal="center" vertical="center"/>
    </xf>
    <xf numFmtId="0" fontId="73" fillId="3" borderId="2" xfId="0" applyFont="1" applyFill="1" applyBorder="1" applyAlignment="1">
      <alignment horizontal="center" vertical="center" wrapText="1"/>
    </xf>
    <xf numFmtId="0" fontId="73" fillId="3" borderId="2" xfId="0" applyFont="1" applyFill="1" applyBorder="1" applyAlignment="1">
      <alignment horizontal="left" vertical="center" wrapText="1"/>
    </xf>
    <xf numFmtId="0" fontId="85" fillId="3" borderId="2" xfId="211" applyNumberFormat="1" applyFont="1" applyFill="1" applyBorder="1" applyAlignment="1">
      <alignment horizontal="center" vertical="center" wrapText="1"/>
    </xf>
    <xf numFmtId="0" fontId="91" fillId="3" borderId="0" xfId="211" applyNumberFormat="1" applyFont="1" applyFill="1" applyAlignment="1">
      <alignment horizontal="center" vertical="center" wrapText="1"/>
    </xf>
    <xf numFmtId="0" fontId="91" fillId="3" borderId="0" xfId="211" applyNumberFormat="1" applyFont="1" applyFill="1" applyBorder="1" applyAlignment="1">
      <alignment horizontal="center" vertical="center" wrapText="1"/>
    </xf>
    <xf numFmtId="0" fontId="92" fillId="3" borderId="0" xfId="211" applyNumberFormat="1" applyFont="1" applyFill="1" applyAlignment="1">
      <alignment horizontal="center" vertical="center"/>
    </xf>
    <xf numFmtId="0" fontId="90" fillId="3" borderId="0" xfId="211" applyNumberFormat="1" applyFont="1" applyFill="1" applyAlignment="1">
      <alignment horizontal="center" vertical="center"/>
    </xf>
    <xf numFmtId="0" fontId="73" fillId="3" borderId="0" xfId="0" applyFont="1" applyFill="1" applyAlignment="1">
      <alignment horizontal="center" vertical="center" wrapText="1"/>
    </xf>
    <xf numFmtId="0" fontId="81" fillId="3" borderId="0" xfId="211" applyFont="1" applyFill="1" applyBorder="1" applyAlignment="1">
      <alignment horizontal="center" vertical="center"/>
    </xf>
    <xf numFmtId="0" fontId="93" fillId="3" borderId="0" xfId="211" applyFont="1" applyFill="1" applyBorder="1" applyAlignment="1">
      <alignment horizontal="center" vertical="center"/>
    </xf>
    <xf numFmtId="0" fontId="94" fillId="3" borderId="0" xfId="0" applyFont="1" applyFill="1" applyBorder="1" applyAlignment="1">
      <alignment horizontal="center" vertical="center"/>
    </xf>
    <xf numFmtId="0" fontId="95" fillId="3" borderId="0" xfId="0" applyFont="1" applyFill="1" applyBorder="1" applyAlignment="1">
      <alignment vertical="center"/>
    </xf>
    <xf numFmtId="0" fontId="80" fillId="3" borderId="0" xfId="211" applyNumberFormat="1" applyFont="1" applyFill="1" applyAlignment="1">
      <alignment horizontal="center" vertical="center" wrapText="1"/>
    </xf>
    <xf numFmtId="0" fontId="79" fillId="3" borderId="0" xfId="211" applyNumberFormat="1" applyFont="1" applyFill="1" applyAlignment="1">
      <alignment horizontal="center" vertical="center"/>
    </xf>
    <xf numFmtId="0" fontId="80" fillId="3" borderId="0" xfId="211" applyNumberFormat="1" applyFont="1" applyFill="1" applyAlignment="1">
      <alignment horizontal="center" vertical="center"/>
    </xf>
    <xf numFmtId="0" fontId="80" fillId="3" borderId="2" xfId="211" applyFont="1" applyFill="1" applyBorder="1" applyAlignment="1">
      <alignment horizontal="center" vertical="center"/>
    </xf>
    <xf numFmtId="0" fontId="96" fillId="3" borderId="0" xfId="211" applyNumberFormat="1" applyFont="1" applyFill="1" applyAlignment="1">
      <alignment horizontal="center" vertical="center" wrapText="1"/>
    </xf>
    <xf numFmtId="0" fontId="96" fillId="3" borderId="0" xfId="211" applyNumberFormat="1" applyFont="1" applyFill="1" applyAlignment="1">
      <alignment horizontal="center" vertical="center"/>
    </xf>
    <xf numFmtId="0" fontId="79" fillId="3" borderId="2" xfId="211" applyFont="1" applyFill="1" applyBorder="1" applyAlignment="1">
      <alignment horizontal="center" vertical="center"/>
    </xf>
    <xf numFmtId="0" fontId="80" fillId="3" borderId="0" xfId="211" applyFont="1" applyFill="1" applyBorder="1" applyAlignment="1">
      <alignment horizontal="center" vertical="center"/>
    </xf>
    <xf numFmtId="0" fontId="79" fillId="3" borderId="0" xfId="211" applyFont="1" applyFill="1" applyBorder="1" applyAlignment="1">
      <alignment horizontal="center" vertical="center"/>
    </xf>
    <xf numFmtId="0" fontId="80" fillId="3" borderId="0" xfId="211" applyNumberFormat="1" applyFont="1" applyFill="1" applyAlignment="1">
      <alignment vertical="center"/>
    </xf>
    <xf numFmtId="0" fontId="92" fillId="3" borderId="0" xfId="211" applyNumberFormat="1" applyFont="1" applyFill="1" applyBorder="1" applyAlignment="1">
      <alignment vertical="center" wrapText="1"/>
    </xf>
    <xf numFmtId="0" fontId="96" fillId="3" borderId="0" xfId="211" applyNumberFormat="1" applyFont="1" applyFill="1" applyBorder="1" applyAlignment="1">
      <alignment vertical="center" wrapText="1"/>
    </xf>
    <xf numFmtId="0" fontId="81" fillId="3" borderId="2" xfId="211" applyNumberFormat="1" applyFont="1" applyFill="1" applyBorder="1" applyAlignment="1">
      <alignment horizontal="center" vertical="center" wrapText="1"/>
    </xf>
    <xf numFmtId="0" fontId="79" fillId="3" borderId="0" xfId="211" applyNumberFormat="1" applyFont="1" applyFill="1" applyBorder="1" applyAlignment="1">
      <alignment vertical="center"/>
    </xf>
    <xf numFmtId="0" fontId="81" fillId="3" borderId="2" xfId="211" applyFont="1" applyFill="1" applyBorder="1" applyAlignment="1">
      <alignment horizontal="center" vertical="center"/>
    </xf>
    <xf numFmtId="0" fontId="93" fillId="3" borderId="2" xfId="211" applyFont="1" applyFill="1" applyBorder="1" applyAlignment="1">
      <alignment horizontal="center" vertical="center"/>
    </xf>
    <xf numFmtId="0" fontId="79" fillId="3" borderId="3" xfId="211" applyNumberFormat="1" applyFont="1" applyFill="1" applyBorder="1" applyAlignment="1">
      <alignment vertical="center"/>
    </xf>
    <xf numFmtId="0" fontId="87" fillId="3" borderId="0" xfId="211" applyNumberFormat="1" applyFont="1" applyFill="1" applyBorder="1" applyAlignment="1">
      <alignment horizontal="center" vertical="center" wrapText="1"/>
    </xf>
    <xf numFmtId="0" fontId="10" fillId="0" borderId="0" xfId="0" applyFont="1" applyAlignment="1">
      <alignment vertical="center" wrapText="1"/>
    </xf>
    <xf numFmtId="0" fontId="97" fillId="3" borderId="2" xfId="0" applyFont="1" applyFill="1" applyBorder="1" applyAlignment="1">
      <alignment horizontal="center" vertical="center" wrapText="1"/>
    </xf>
    <xf numFmtId="0" fontId="76" fillId="3" borderId="2" xfId="0" applyFont="1" applyFill="1" applyBorder="1" applyAlignment="1">
      <alignment horizontal="center" vertical="center" wrapText="1"/>
    </xf>
    <xf numFmtId="0" fontId="98" fillId="3" borderId="0" xfId="211" applyNumberFormat="1" applyFont="1" applyFill="1" applyBorder="1" applyAlignment="1">
      <alignment vertical="center" wrapText="1"/>
    </xf>
    <xf numFmtId="0" fontId="79" fillId="0" borderId="0" xfId="211" applyNumberFormat="1" applyFont="1" applyFill="1" applyBorder="1" applyAlignment="1">
      <alignment vertical="center" wrapText="1"/>
    </xf>
    <xf numFmtId="0" fontId="96" fillId="3" borderId="0" xfId="0" applyFont="1" applyFill="1" applyAlignment="1">
      <alignment vertical="center"/>
    </xf>
    <xf numFmtId="0" fontId="92" fillId="3" borderId="0" xfId="0" applyFont="1" applyFill="1" applyAlignment="1">
      <alignment vertical="center"/>
    </xf>
    <xf numFmtId="0" fontId="96" fillId="3" borderId="2" xfId="211" applyNumberFormat="1" applyFont="1" applyFill="1" applyBorder="1" applyAlignment="1">
      <alignment horizontal="center" vertical="center" wrapText="1"/>
    </xf>
    <xf numFmtId="0" fontId="75" fillId="0" borderId="0" xfId="0" applyFont="1" applyAlignment="1">
      <alignment horizontal="center" vertical="center" wrapText="1"/>
    </xf>
    <xf numFmtId="0" fontId="75" fillId="0" borderId="0" xfId="0" applyFont="1" applyAlignment="1">
      <alignment horizontal="center" vertical="center"/>
    </xf>
    <xf numFmtId="0" fontId="97" fillId="3" borderId="2" xfId="0" applyFont="1" applyFill="1" applyBorder="1" applyAlignment="1">
      <alignment horizontal="center" vertical="center" wrapText="1"/>
    </xf>
    <xf numFmtId="0" fontId="96" fillId="3" borderId="0" xfId="211" applyNumberFormat="1" applyFont="1" applyFill="1" applyBorder="1" applyAlignment="1">
      <alignment horizontal="center" vertical="center" wrapText="1"/>
    </xf>
    <xf numFmtId="0" fontId="99" fillId="3" borderId="0" xfId="211" applyNumberFormat="1" applyFont="1" applyFill="1" applyAlignment="1">
      <alignment horizontal="center" vertical="center" wrapText="1"/>
    </xf>
    <xf numFmtId="0" fontId="93" fillId="3" borderId="0" xfId="211" applyNumberFormat="1" applyFont="1" applyFill="1" applyAlignment="1">
      <alignment horizontal="center" vertical="center" wrapText="1"/>
    </xf>
    <xf numFmtId="0" fontId="79" fillId="3" borderId="0" xfId="211" applyNumberFormat="1" applyFont="1" applyFill="1" applyBorder="1" applyAlignment="1">
      <alignment horizontal="center" vertical="center" wrapText="1"/>
    </xf>
    <xf numFmtId="0" fontId="92" fillId="3" borderId="0" xfId="211" applyNumberFormat="1" applyFont="1" applyFill="1" applyBorder="1" applyAlignment="1">
      <alignment horizontal="center" vertical="center" wrapText="1"/>
    </xf>
    <xf numFmtId="0" fontId="92" fillId="3" borderId="2" xfId="211" applyNumberFormat="1" applyFont="1" applyFill="1" applyBorder="1" applyAlignment="1">
      <alignment horizontal="center" vertical="center" wrapText="1"/>
    </xf>
    <xf numFmtId="0" fontId="92" fillId="3" borderId="0" xfId="211" applyNumberFormat="1" applyFont="1" applyFill="1" applyAlignment="1">
      <alignment horizontal="center" vertical="center" wrapText="1"/>
    </xf>
    <xf numFmtId="0" fontId="79" fillId="3" borderId="0" xfId="211" applyNumberFormat="1" applyFont="1" applyFill="1" applyAlignment="1">
      <alignment horizontal="center" vertical="center" wrapText="1"/>
    </xf>
    <xf numFmtId="0" fontId="100" fillId="3" borderId="0" xfId="211" applyNumberFormat="1" applyFont="1" applyFill="1" applyAlignment="1">
      <alignment horizontal="center" vertical="center" wrapText="1"/>
    </xf>
    <xf numFmtId="0" fontId="93" fillId="3" borderId="0" xfId="211" applyNumberFormat="1" applyFont="1" applyFill="1" applyBorder="1" applyAlignment="1">
      <alignment horizontal="center" vertical="center" wrapText="1"/>
    </xf>
    <xf numFmtId="0" fontId="86" fillId="0" borderId="0" xfId="211" applyNumberFormat="1" applyFont="1" applyFill="1" applyAlignment="1">
      <alignment horizontal="center" vertical="center"/>
    </xf>
    <xf numFmtId="0" fontId="86" fillId="0" borderId="0" xfId="0" applyFont="1" applyAlignment="1">
      <alignment horizontal="center" vertical="center" wrapText="1"/>
    </xf>
    <xf numFmtId="0" fontId="101" fillId="3" borderId="0" xfId="211" applyNumberFormat="1" applyFont="1" applyFill="1" applyBorder="1" applyAlignment="1">
      <alignment vertical="center"/>
    </xf>
    <xf numFmtId="0" fontId="102" fillId="3" borderId="0" xfId="211" applyNumberFormat="1" applyFont="1" applyFill="1" applyAlignment="1">
      <alignment horizontal="center" vertical="center" wrapText="1"/>
    </xf>
    <xf numFmtId="0" fontId="103" fillId="3" borderId="0" xfId="211" applyNumberFormat="1" applyFont="1" applyFill="1" applyAlignment="1">
      <alignment horizontal="center" vertical="center" wrapText="1"/>
    </xf>
    <xf numFmtId="0" fontId="104" fillId="3" borderId="0" xfId="211" applyNumberFormat="1" applyFont="1" applyFill="1" applyAlignment="1">
      <alignment horizontal="center" vertical="center" wrapText="1"/>
    </xf>
    <xf numFmtId="0" fontId="105" fillId="3" borderId="0" xfId="211" applyNumberFormat="1" applyFont="1" applyFill="1" applyBorder="1" applyAlignment="1">
      <alignment horizontal="center" vertical="center" wrapText="1"/>
    </xf>
    <xf numFmtId="0" fontId="101" fillId="0" borderId="0" xfId="211" applyNumberFormat="1" applyFont="1" applyFill="1" applyBorder="1" applyAlignment="1">
      <alignment vertical="center"/>
    </xf>
    <xf numFmtId="0" fontId="101" fillId="0" borderId="0" xfId="211" applyNumberFormat="1" applyFont="1" applyFill="1" applyBorder="1" applyAlignment="1">
      <alignment vertical="center" wrapText="1"/>
    </xf>
    <xf numFmtId="0" fontId="101" fillId="3" borderId="0" xfId="211" applyNumberFormat="1" applyFont="1" applyFill="1" applyAlignment="1">
      <alignment horizontal="center" vertical="center" wrapText="1"/>
    </xf>
    <xf numFmtId="0" fontId="102" fillId="3" borderId="0" xfId="211" applyNumberFormat="1" applyFont="1" applyFill="1" applyBorder="1" applyAlignment="1">
      <alignment horizontal="center" vertical="center" wrapText="1"/>
    </xf>
    <xf numFmtId="0" fontId="101" fillId="3" borderId="0" xfId="211" applyNumberFormat="1" applyFont="1" applyFill="1" applyBorder="1" applyAlignment="1">
      <alignment vertical="center" wrapText="1"/>
    </xf>
    <xf numFmtId="0" fontId="106" fillId="3" borderId="0" xfId="211" applyNumberFormat="1" applyFont="1" applyFill="1" applyAlignment="1">
      <alignment horizontal="center" vertical="center"/>
    </xf>
    <xf numFmtId="0" fontId="102" fillId="3" borderId="0" xfId="211" applyNumberFormat="1" applyFont="1" applyFill="1" applyBorder="1" applyAlignment="1">
      <alignment vertical="center" wrapText="1"/>
    </xf>
    <xf numFmtId="0" fontId="107" fillId="3" borderId="0" xfId="211" applyNumberFormat="1" applyFont="1" applyFill="1" applyAlignment="1">
      <alignment horizontal="center" vertical="center"/>
    </xf>
    <xf numFmtId="0" fontId="87" fillId="0" borderId="0" xfId="0" applyFont="1" applyAlignment="1">
      <alignment horizontal="center" vertical="center" wrapText="1"/>
    </xf>
    <xf numFmtId="0" fontId="87" fillId="0" borderId="0" xfId="0" applyFont="1" applyAlignment="1">
      <alignment horizontal="left" vertical="center" wrapText="1"/>
    </xf>
    <xf numFmtId="0" fontId="77" fillId="3" borderId="0" xfId="211" applyNumberFormat="1" applyFont="1" applyFill="1" applyAlignment="1">
      <alignment horizontal="left" vertical="center" wrapText="1"/>
    </xf>
    <xf numFmtId="0" fontId="76" fillId="0" borderId="0" xfId="0" applyFont="1" applyAlignment="1">
      <alignment horizontal="left" vertical="center" wrapText="1"/>
    </xf>
    <xf numFmtId="0" fontId="76" fillId="3" borderId="0" xfId="211" applyNumberFormat="1" applyFont="1" applyFill="1" applyAlignment="1">
      <alignment horizontal="left" vertical="center" wrapText="1"/>
    </xf>
    <xf numFmtId="0" fontId="87" fillId="3" borderId="0" xfId="211" applyNumberFormat="1" applyFont="1" applyFill="1" applyBorder="1" applyAlignment="1">
      <alignment vertical="center"/>
    </xf>
    <xf numFmtId="0" fontId="87" fillId="3" borderId="0" xfId="211" applyNumberFormat="1" applyFont="1" applyFill="1" applyBorder="1" applyAlignment="1">
      <alignment horizontal="left" vertical="center"/>
    </xf>
    <xf numFmtId="0" fontId="92" fillId="3" borderId="0" xfId="211" applyNumberFormat="1" applyFont="1" applyFill="1" applyBorder="1" applyAlignment="1">
      <alignment horizontal="left" vertical="center"/>
    </xf>
    <xf numFmtId="0" fontId="87" fillId="3" borderId="0" xfId="211" applyNumberFormat="1" applyFont="1" applyFill="1" applyBorder="1" applyAlignment="1">
      <alignment horizontal="left" vertical="center" wrapText="1"/>
    </xf>
    <xf numFmtId="0" fontId="74" fillId="3" borderId="0" xfId="211" applyNumberFormat="1" applyFont="1" applyFill="1" applyBorder="1" applyAlignment="1">
      <alignment horizontal="center" vertical="center" wrapText="1"/>
    </xf>
    <xf numFmtId="0" fontId="105" fillId="0" borderId="0" xfId="211" applyNumberFormat="1" applyFont="1" applyFill="1" applyBorder="1" applyAlignment="1">
      <alignment vertical="center" wrapText="1"/>
    </xf>
    <xf numFmtId="0" fontId="105" fillId="0" borderId="0" xfId="211" applyNumberFormat="1" applyFont="1" applyFill="1" applyAlignment="1">
      <alignment horizontal="center" vertical="center" wrapText="1"/>
    </xf>
    <xf numFmtId="0" fontId="102" fillId="0" borderId="0" xfId="211" applyNumberFormat="1" applyFont="1" applyFill="1" applyAlignment="1">
      <alignment horizontal="center" vertical="center" wrapText="1"/>
    </xf>
    <xf numFmtId="0" fontId="105" fillId="3" borderId="0" xfId="211" applyNumberFormat="1" applyFont="1" applyFill="1" applyAlignment="1">
      <alignment horizontal="center" vertical="center" wrapText="1"/>
    </xf>
    <xf numFmtId="0" fontId="102" fillId="3" borderId="0" xfId="211" applyNumberFormat="1" applyFont="1" applyFill="1" applyAlignment="1">
      <alignment horizontal="center" vertical="center"/>
    </xf>
    <xf numFmtId="0" fontId="101" fillId="3" borderId="0" xfId="211" applyNumberFormat="1" applyFont="1" applyFill="1" applyBorder="1" applyAlignment="1">
      <alignment horizontal="center" vertical="center" wrapText="1"/>
    </xf>
    <xf numFmtId="0" fontId="92" fillId="3" borderId="0" xfId="211" applyNumberFormat="1" applyFont="1" applyFill="1" applyBorder="1" applyAlignment="1">
      <alignment horizontal="center" vertical="center" wrapText="1"/>
    </xf>
    <xf numFmtId="0" fontId="79" fillId="3" borderId="0" xfId="211" applyNumberFormat="1" applyFont="1" applyFill="1" applyBorder="1" applyAlignment="1">
      <alignment horizontal="center" vertical="center" wrapText="1"/>
    </xf>
    <xf numFmtId="0" fontId="92" fillId="3" borderId="2" xfId="211" applyNumberFormat="1" applyFont="1" applyFill="1" applyBorder="1" applyAlignment="1">
      <alignment horizontal="center" vertical="center" wrapText="1"/>
    </xf>
    <xf numFmtId="0" fontId="105" fillId="0" borderId="0" xfId="211" applyNumberFormat="1" applyFont="1" applyFill="1" applyBorder="1" applyAlignment="1">
      <alignment horizontal="center" vertical="center" wrapText="1"/>
    </xf>
    <xf numFmtId="0" fontId="92" fillId="3" borderId="0" xfId="211" applyNumberFormat="1" applyFont="1" applyFill="1" applyAlignment="1">
      <alignment horizontal="center" vertical="center" wrapText="1"/>
    </xf>
    <xf numFmtId="0" fontId="101" fillId="0" borderId="0" xfId="211" applyNumberFormat="1" applyFont="1" applyFill="1" applyBorder="1" applyAlignment="1">
      <alignment horizontal="center" vertical="center" wrapText="1"/>
    </xf>
    <xf numFmtId="0" fontId="79" fillId="3" borderId="0" xfId="211" applyNumberFormat="1" applyFont="1" applyFill="1" applyAlignment="1">
      <alignment horizontal="center" vertical="center" wrapText="1"/>
    </xf>
    <xf numFmtId="0" fontId="93" fillId="3" borderId="2" xfId="211" applyNumberFormat="1" applyFont="1" applyFill="1" applyBorder="1" applyAlignment="1">
      <alignment horizontal="center" vertical="center" wrapText="1"/>
    </xf>
    <xf numFmtId="0" fontId="89" fillId="3" borderId="2" xfId="211" applyNumberFormat="1" applyFont="1" applyFill="1" applyBorder="1" applyAlignment="1">
      <alignment horizontal="center" vertical="center" wrapText="1"/>
    </xf>
    <xf numFmtId="0" fontId="77" fillId="3" borderId="0" xfId="211" applyNumberFormat="1" applyFont="1" applyFill="1" applyAlignment="1">
      <alignment horizontal="center" vertical="center" wrapText="1"/>
    </xf>
    <xf numFmtId="0" fontId="100" fillId="3" borderId="0" xfId="211" applyNumberFormat="1" applyFont="1" applyFill="1" applyAlignment="1">
      <alignment horizontal="center" vertical="center" wrapText="1"/>
    </xf>
    <xf numFmtId="0" fontId="93" fillId="3" borderId="0" xfId="211" applyNumberFormat="1" applyFont="1" applyFill="1" applyBorder="1" applyAlignment="1">
      <alignment horizontal="center" vertical="center" wrapText="1"/>
    </xf>
    <xf numFmtId="0" fontId="14" fillId="0" borderId="0" xfId="0" applyFont="1" applyAlignment="1">
      <alignment horizontal="center" vertical="center" wrapText="1"/>
    </xf>
    <xf numFmtId="0" fontId="93" fillId="3" borderId="4" xfId="211" applyNumberFormat="1" applyFont="1" applyFill="1" applyBorder="1" applyAlignment="1">
      <alignment horizontal="center" vertical="center" wrapText="1"/>
    </xf>
    <xf numFmtId="0" fontId="93" fillId="3" borderId="5" xfId="211" applyNumberFormat="1" applyFont="1" applyFill="1" applyBorder="1" applyAlignment="1">
      <alignment horizontal="center" vertical="center" wrapText="1"/>
    </xf>
    <xf numFmtId="0" fontId="79" fillId="3" borderId="0" xfId="211" applyNumberFormat="1" applyFont="1" applyFill="1" applyAlignment="1">
      <alignment horizontal="center" vertical="center" wrapText="1"/>
    </xf>
    <xf numFmtId="0" fontId="92" fillId="3" borderId="0" xfId="211" applyNumberFormat="1" applyFont="1" applyFill="1" applyAlignment="1">
      <alignment horizontal="center" vertical="center" wrapText="1"/>
    </xf>
    <xf numFmtId="0" fontId="79" fillId="3" borderId="0" xfId="211" applyNumberFormat="1" applyFont="1" applyFill="1" applyBorder="1" applyAlignment="1">
      <alignment horizontal="left" vertical="center"/>
    </xf>
    <xf numFmtId="0" fontId="79" fillId="3" borderId="0" xfId="211" applyNumberFormat="1" applyFont="1" applyFill="1" applyBorder="1" applyAlignment="1">
      <alignment horizontal="left" vertical="center" wrapText="1"/>
    </xf>
    <xf numFmtId="0" fontId="76" fillId="3" borderId="0" xfId="0" applyFont="1" applyFill="1" applyBorder="1" applyAlignment="1">
      <alignment horizontal="center" vertical="center" wrapText="1"/>
    </xf>
    <xf numFmtId="0" fontId="76" fillId="3" borderId="0" xfId="0" applyFont="1" applyFill="1" applyBorder="1" applyAlignment="1">
      <alignment horizontal="left" vertical="center" wrapText="1"/>
    </xf>
    <xf numFmtId="0" fontId="76" fillId="0" borderId="0" xfId="0" applyFont="1" applyBorder="1" applyAlignment="1">
      <alignment horizontal="center" vertical="center" wrapText="1"/>
    </xf>
    <xf numFmtId="0" fontId="77" fillId="0" borderId="0" xfId="0" applyFont="1" applyAlignment="1">
      <alignment horizontal="center" vertical="center" wrapText="1"/>
    </xf>
    <xf numFmtId="0" fontId="77" fillId="3" borderId="0" xfId="0" applyFont="1" applyFill="1" applyAlignment="1">
      <alignment horizontal="center" vertical="center" wrapText="1"/>
    </xf>
    <xf numFmtId="0" fontId="76" fillId="3" borderId="0" xfId="0" applyFont="1" applyFill="1" applyAlignment="1">
      <alignment horizontal="left" vertical="center" wrapText="1"/>
    </xf>
    <xf numFmtId="0" fontId="76" fillId="3" borderId="0" xfId="0" applyFont="1" applyFill="1" applyAlignment="1">
      <alignment horizontal="center" vertical="center" wrapText="1"/>
    </xf>
    <xf numFmtId="0" fontId="76" fillId="3" borderId="0" xfId="0" applyFont="1" applyFill="1" applyAlignment="1">
      <alignment horizontal="center" vertical="center"/>
    </xf>
    <xf numFmtId="0" fontId="76" fillId="3" borderId="0" xfId="0" applyFont="1" applyFill="1" applyAlignment="1">
      <alignment vertical="center"/>
    </xf>
    <xf numFmtId="0" fontId="76" fillId="3" borderId="0" xfId="0" applyFont="1" applyFill="1" applyAlignment="1">
      <alignment vertical="center" wrapText="1"/>
    </xf>
    <xf numFmtId="0" fontId="76" fillId="3" borderId="0" xfId="211" applyNumberFormat="1" applyFont="1" applyFill="1" applyBorder="1" applyAlignment="1">
      <alignment horizontal="center" vertical="center" wrapText="1"/>
    </xf>
    <xf numFmtId="0" fontId="77" fillId="0" borderId="0" xfId="0" applyFont="1" applyAlignment="1">
      <alignment horizontal="center" vertical="center"/>
    </xf>
    <xf numFmtId="0" fontId="101" fillId="0" borderId="0" xfId="211" applyNumberFormat="1" applyFont="1" applyFill="1" applyAlignment="1">
      <alignment horizontal="center" vertical="center" wrapText="1"/>
    </xf>
    <xf numFmtId="0" fontId="80" fillId="0" borderId="0" xfId="211" applyFont="1" applyFill="1" applyBorder="1" applyAlignment="1">
      <alignment horizontal="center" vertical="center"/>
    </xf>
    <xf numFmtId="0" fontId="80" fillId="0" borderId="0" xfId="211" applyNumberFormat="1" applyFont="1" applyFill="1" applyBorder="1" applyAlignment="1">
      <alignment vertical="center" wrapText="1"/>
    </xf>
    <xf numFmtId="0" fontId="79" fillId="0" borderId="0" xfId="211" applyFont="1" applyFill="1" applyBorder="1" applyAlignment="1">
      <alignment horizontal="center" vertical="center"/>
    </xf>
    <xf numFmtId="0" fontId="83" fillId="0" borderId="2" xfId="211" applyNumberFormat="1" applyFont="1" applyFill="1" applyBorder="1" applyAlignment="1">
      <alignment horizontal="center" vertical="center" wrapText="1"/>
    </xf>
    <xf numFmtId="0" fontId="87" fillId="0" borderId="2" xfId="211" applyNumberFormat="1" applyFont="1" applyFill="1" applyBorder="1" applyAlignment="1">
      <alignment horizontal="center" vertical="center" wrapText="1"/>
    </xf>
    <xf numFmtId="0" fontId="79" fillId="3" borderId="0" xfId="211" applyNumberFormat="1" applyFont="1" applyFill="1" applyBorder="1" applyAlignment="1">
      <alignment horizontal="center" vertical="center" wrapText="1"/>
    </xf>
    <xf numFmtId="0" fontId="92" fillId="3" borderId="0" xfId="211" applyNumberFormat="1" applyFont="1" applyFill="1" applyBorder="1" applyAlignment="1">
      <alignment horizontal="center" vertical="center" wrapText="1"/>
    </xf>
    <xf numFmtId="0" fontId="93" fillId="3" borderId="4" xfId="211" applyNumberFormat="1" applyFont="1" applyFill="1" applyBorder="1" applyAlignment="1">
      <alignment horizontal="center" vertical="center" wrapText="1"/>
    </xf>
    <xf numFmtId="0" fontId="93" fillId="3" borderId="5" xfId="211" applyNumberFormat="1" applyFont="1" applyFill="1" applyBorder="1" applyAlignment="1">
      <alignment horizontal="center" vertical="center" wrapText="1"/>
    </xf>
    <xf numFmtId="0" fontId="92" fillId="3" borderId="2" xfId="211" applyNumberFormat="1" applyFont="1" applyFill="1" applyBorder="1" applyAlignment="1">
      <alignment horizontal="center" vertical="center" wrapText="1"/>
    </xf>
    <xf numFmtId="0" fontId="79" fillId="3" borderId="0" xfId="211" applyNumberFormat="1" applyFont="1" applyFill="1" applyAlignment="1">
      <alignment horizontal="center" vertical="center" wrapText="1"/>
    </xf>
    <xf numFmtId="0" fontId="80" fillId="3" borderId="0" xfId="211" applyNumberFormat="1" applyFont="1" applyFill="1" applyAlignment="1">
      <alignment horizontal="center" vertical="center" wrapText="1"/>
    </xf>
    <xf numFmtId="0" fontId="92" fillId="3" borderId="0" xfId="211" applyNumberFormat="1" applyFont="1" applyFill="1" applyAlignment="1">
      <alignment horizontal="center" vertical="center" wrapText="1"/>
    </xf>
    <xf numFmtId="0" fontId="77" fillId="3" borderId="0" xfId="211" applyNumberFormat="1" applyFont="1" applyFill="1" applyAlignment="1">
      <alignment horizontal="center" vertical="center" wrapText="1"/>
    </xf>
    <xf numFmtId="0" fontId="101" fillId="3" borderId="0" xfId="211" applyNumberFormat="1" applyFont="1" applyFill="1" applyBorder="1" applyAlignment="1">
      <alignment horizontal="center" vertical="center" wrapText="1"/>
    </xf>
    <xf numFmtId="0" fontId="101" fillId="0" borderId="0" xfId="211" applyNumberFormat="1" applyFont="1" applyFill="1" applyBorder="1" applyAlignment="1">
      <alignment horizontal="center" vertical="center" wrapText="1"/>
    </xf>
    <xf numFmtId="0" fontId="105" fillId="0" borderId="0" xfId="211" applyNumberFormat="1" applyFont="1" applyFill="1" applyBorder="1" applyAlignment="1">
      <alignment horizontal="center" vertical="center" wrapText="1"/>
    </xf>
    <xf numFmtId="0" fontId="87" fillId="3" borderId="0" xfId="211" applyNumberFormat="1" applyFont="1" applyFill="1" applyBorder="1" applyAlignment="1">
      <alignment horizontal="center" vertical="center" wrapText="1"/>
    </xf>
    <xf numFmtId="0" fontId="87" fillId="3" borderId="0" xfId="211" applyNumberFormat="1" applyFont="1" applyFill="1" applyBorder="1" applyAlignment="1">
      <alignment vertical="center" wrapText="1"/>
    </xf>
    <xf numFmtId="0" fontId="17" fillId="3" borderId="0" xfId="211" applyNumberFormat="1" applyFont="1" applyFill="1" applyAlignment="1">
      <alignment horizontal="center" vertical="center" wrapText="1"/>
    </xf>
    <xf numFmtId="0" fontId="8" fillId="3" borderId="0" xfId="211" applyNumberFormat="1" applyFont="1" applyFill="1" applyAlignment="1">
      <alignment horizontal="center" vertical="center" wrapText="1"/>
    </xf>
    <xf numFmtId="0" fontId="15" fillId="3" borderId="0" xfId="211" applyNumberFormat="1" applyFont="1" applyFill="1" applyBorder="1" applyAlignment="1">
      <alignment vertical="center"/>
    </xf>
    <xf numFmtId="0" fontId="16" fillId="3" borderId="0" xfId="211" applyNumberFormat="1" applyFont="1" applyFill="1" applyBorder="1" applyAlignment="1">
      <alignment vertical="center"/>
    </xf>
    <xf numFmtId="0" fontId="16" fillId="3" borderId="0" xfId="211" applyNumberFormat="1" applyFont="1" applyFill="1" applyBorder="1" applyAlignment="1">
      <alignment horizontal="left" vertical="center" wrapText="1"/>
    </xf>
    <xf numFmtId="0" fontId="8" fillId="3" borderId="0" xfId="211" applyNumberFormat="1" applyFont="1" applyFill="1" applyAlignment="1">
      <alignment horizontal="left" vertical="center" wrapText="1"/>
    </xf>
    <xf numFmtId="0" fontId="81" fillId="4" borderId="2" xfId="211" applyNumberFormat="1" applyFont="1" applyFill="1" applyBorder="1" applyAlignment="1">
      <alignment horizontal="center" vertical="center" wrapText="1"/>
    </xf>
    <xf numFmtId="0" fontId="81" fillId="4" borderId="2" xfId="211" applyNumberFormat="1" applyFont="1" applyFill="1" applyBorder="1" applyAlignment="1">
      <alignment horizontal="center" vertical="center"/>
    </xf>
    <xf numFmtId="0" fontId="81" fillId="4" borderId="0" xfId="211" applyFont="1" applyFill="1" applyBorder="1" applyAlignment="1">
      <alignment horizontal="center" vertical="center"/>
    </xf>
    <xf numFmtId="0" fontId="96" fillId="4" borderId="0" xfId="211" applyNumberFormat="1" applyFont="1" applyFill="1" applyBorder="1" applyAlignment="1">
      <alignment vertical="center" wrapText="1"/>
    </xf>
    <xf numFmtId="0" fontId="96" fillId="4" borderId="0" xfId="211" applyNumberFormat="1" applyFont="1" applyFill="1" applyAlignment="1">
      <alignment horizontal="center" vertical="center" wrapText="1"/>
    </xf>
    <xf numFmtId="0" fontId="96" fillId="4" borderId="0" xfId="211" applyNumberFormat="1" applyFont="1" applyFill="1" applyAlignment="1">
      <alignment horizontal="center" vertical="center"/>
    </xf>
    <xf numFmtId="0" fontId="81" fillId="4" borderId="6" xfId="211" applyNumberFormat="1" applyFont="1" applyFill="1" applyBorder="1" applyAlignment="1">
      <alignment horizontal="center" vertical="center" wrapText="1"/>
    </xf>
    <xf numFmtId="0" fontId="81" fillId="4" borderId="4" xfId="211" applyNumberFormat="1" applyFont="1" applyFill="1" applyBorder="1" applyAlignment="1">
      <alignment horizontal="center" vertical="center" wrapText="1"/>
    </xf>
    <xf numFmtId="0" fontId="81" fillId="4" borderId="5" xfId="211" applyNumberFormat="1" applyFont="1" applyFill="1" applyBorder="1" applyAlignment="1">
      <alignment horizontal="center" vertical="center" wrapText="1"/>
    </xf>
    <xf numFmtId="0" fontId="81" fillId="0" borderId="2" xfId="211" applyNumberFormat="1" applyFont="1" applyFill="1" applyBorder="1" applyAlignment="1">
      <alignment horizontal="center" vertical="center" wrapText="1"/>
    </xf>
    <xf numFmtId="0" fontId="81" fillId="0" borderId="2" xfId="211" applyFont="1" applyFill="1" applyBorder="1" applyAlignment="1">
      <alignment horizontal="center" vertical="center"/>
    </xf>
    <xf numFmtId="0" fontId="81" fillId="0" borderId="0" xfId="211" applyFont="1" applyFill="1" applyBorder="1" applyAlignment="1">
      <alignment horizontal="center" vertical="center"/>
    </xf>
    <xf numFmtId="0" fontId="96" fillId="0" borderId="0" xfId="211" applyNumberFormat="1" applyFont="1" applyFill="1" applyBorder="1" applyAlignment="1">
      <alignment vertical="center" wrapText="1"/>
    </xf>
    <xf numFmtId="0" fontId="96" fillId="0" borderId="0" xfId="211" applyNumberFormat="1" applyFont="1" applyFill="1" applyAlignment="1">
      <alignment horizontal="center" vertical="center"/>
    </xf>
    <xf numFmtId="0" fontId="96" fillId="0" borderId="0" xfId="211" applyNumberFormat="1" applyFont="1" applyFill="1" applyAlignment="1">
      <alignment horizontal="center" vertical="center" wrapText="1"/>
    </xf>
    <xf numFmtId="0" fontId="18" fillId="3" borderId="0" xfId="211" applyNumberFormat="1" applyFont="1" applyFill="1" applyAlignment="1">
      <alignment horizontal="center" vertical="center" wrapText="1"/>
    </xf>
    <xf numFmtId="0" fontId="19" fillId="3" borderId="0" xfId="211" applyNumberFormat="1" applyFont="1" applyFill="1" applyAlignment="1">
      <alignment horizontal="center" vertical="center" wrapText="1"/>
    </xf>
    <xf numFmtId="0" fontId="16" fillId="3" borderId="3" xfId="211" applyNumberFormat="1" applyFont="1" applyFill="1" applyBorder="1" applyAlignment="1">
      <alignment vertical="center"/>
    </xf>
    <xf numFmtId="0" fontId="9" fillId="3" borderId="2" xfId="211" applyNumberFormat="1" applyFont="1" applyFill="1" applyBorder="1" applyAlignment="1">
      <alignment horizontal="center" vertical="center" wrapText="1"/>
    </xf>
    <xf numFmtId="0" fontId="20" fillId="3" borderId="0" xfId="211" applyNumberFormat="1" applyFont="1" applyFill="1" applyBorder="1" applyAlignment="1">
      <alignment horizontal="center" vertical="center" wrapText="1"/>
    </xf>
    <xf numFmtId="0" fontId="16" fillId="3" borderId="0" xfId="211" applyNumberFormat="1" applyFont="1" applyFill="1" applyBorder="1" applyAlignment="1">
      <alignment vertical="center" wrapText="1"/>
    </xf>
    <xf numFmtId="0" fontId="20" fillId="3" borderId="0" xfId="211" applyNumberFormat="1" applyFont="1" applyFill="1" applyBorder="1" applyAlignment="1">
      <alignment vertical="center" wrapText="1"/>
    </xf>
    <xf numFmtId="0" fontId="8" fillId="3" borderId="0" xfId="211" applyNumberFormat="1" applyFont="1" applyFill="1" applyBorder="1" applyAlignment="1">
      <alignment vertical="center" wrapText="1"/>
    </xf>
    <xf numFmtId="0" fontId="8" fillId="3" borderId="0" xfId="211" applyNumberFormat="1" applyFont="1" applyFill="1" applyBorder="1" applyAlignment="1">
      <alignment horizontal="center" vertical="center" wrapText="1"/>
    </xf>
    <xf numFmtId="0" fontId="17" fillId="3" borderId="0" xfId="0" applyFont="1" applyFill="1" applyAlignment="1">
      <alignment horizontal="center" vertical="center"/>
    </xf>
    <xf numFmtId="0" fontId="17" fillId="3" borderId="0" xfId="0" applyFont="1" applyFill="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08" fillId="3" borderId="2" xfId="0" applyFont="1" applyFill="1" applyBorder="1" applyAlignment="1">
      <alignment horizontal="center" vertical="center" wrapText="1"/>
    </xf>
    <xf numFmtId="0" fontId="74" fillId="3" borderId="2" xfId="0" applyFont="1" applyFill="1" applyBorder="1" applyAlignment="1">
      <alignment horizontal="center" vertical="center" wrapText="1"/>
    </xf>
    <xf numFmtId="0" fontId="109" fillId="3" borderId="2" xfId="0" applyFont="1" applyFill="1" applyBorder="1" applyAlignment="1">
      <alignment horizontal="center" vertical="center" wrapText="1"/>
    </xf>
    <xf numFmtId="1" fontId="97" fillId="3" borderId="2" xfId="0" applyNumberFormat="1" applyFont="1" applyFill="1" applyBorder="1" applyAlignment="1">
      <alignment horizontal="center" vertical="center" wrapText="1"/>
    </xf>
    <xf numFmtId="1" fontId="97" fillId="3" borderId="0" xfId="0" applyNumberFormat="1" applyFont="1" applyFill="1" applyBorder="1" applyAlignment="1">
      <alignment horizontal="center" vertical="center" wrapText="1"/>
    </xf>
    <xf numFmtId="0" fontId="110" fillId="3" borderId="0" xfId="0" applyFont="1" applyFill="1" applyAlignment="1">
      <alignment horizontal="center" vertical="center" wrapText="1"/>
    </xf>
    <xf numFmtId="0" fontId="23" fillId="3" borderId="2" xfId="211" applyNumberFormat="1" applyFont="1" applyFill="1" applyBorder="1" applyAlignment="1">
      <alignment horizontal="center" vertical="center" wrapText="1"/>
    </xf>
    <xf numFmtId="0" fontId="18" fillId="3" borderId="2" xfId="211" applyNumberFormat="1" applyFont="1" applyFill="1" applyBorder="1" applyAlignment="1">
      <alignment horizontal="center" vertical="center" wrapText="1"/>
    </xf>
    <xf numFmtId="0" fontId="11" fillId="3" borderId="0" xfId="211" applyNumberFormat="1" applyFont="1" applyFill="1" applyBorder="1" applyAlignment="1">
      <alignment vertical="center" wrapText="1"/>
    </xf>
    <xf numFmtId="0" fontId="11" fillId="3" borderId="0" xfId="211" applyNumberFormat="1" applyFont="1" applyFill="1" applyAlignment="1">
      <alignment horizontal="center" vertical="center" wrapText="1"/>
    </xf>
    <xf numFmtId="0" fontId="22" fillId="3" borderId="2" xfId="0" applyNumberFormat="1" applyFont="1" applyFill="1" applyBorder="1" applyAlignment="1">
      <alignment horizontal="center" vertical="top"/>
    </xf>
    <xf numFmtId="0" fontId="16" fillId="3" borderId="0" xfId="211" applyNumberFormat="1" applyFont="1" applyFill="1" applyAlignment="1">
      <alignment horizontal="center" vertical="top" wrapText="1"/>
    </xf>
    <xf numFmtId="0" fontId="16" fillId="3" borderId="0" xfId="211" applyNumberFormat="1" applyFont="1" applyFill="1" applyBorder="1" applyAlignment="1">
      <alignment vertical="top"/>
    </xf>
    <xf numFmtId="0" fontId="18" fillId="3" borderId="0" xfId="211" applyNumberFormat="1" applyFont="1" applyFill="1" applyBorder="1" applyAlignment="1">
      <alignment horizontal="center" vertical="center" wrapText="1"/>
    </xf>
    <xf numFmtId="0" fontId="84" fillId="3" borderId="0" xfId="0" applyFont="1" applyFill="1" applyAlignment="1">
      <alignment horizontal="center" wrapText="1"/>
    </xf>
    <xf numFmtId="0" fontId="82" fillId="3" borderId="0" xfId="0" applyFont="1" applyFill="1" applyAlignment="1">
      <alignment horizontal="center" wrapText="1"/>
    </xf>
    <xf numFmtId="0" fontId="78" fillId="3" borderId="0" xfId="0" applyFont="1" applyFill="1" applyAlignment="1">
      <alignment vertical="center" wrapText="1"/>
    </xf>
    <xf numFmtId="0" fontId="108" fillId="3" borderId="0" xfId="0" applyFont="1" applyFill="1" applyAlignment="1">
      <alignment horizontal="center" vertical="center" wrapText="1"/>
    </xf>
    <xf numFmtId="0" fontId="75" fillId="3" borderId="2" xfId="0" applyFont="1" applyFill="1" applyBorder="1" applyAlignment="1">
      <alignment vertical="center" wrapText="1"/>
    </xf>
    <xf numFmtId="0" fontId="111" fillId="3" borderId="0" xfId="0" applyFont="1" applyFill="1" applyAlignment="1">
      <alignment horizontal="center" vertical="center" wrapText="1"/>
    </xf>
    <xf numFmtId="0" fontId="74" fillId="3" borderId="0" xfId="0" applyFont="1" applyFill="1" applyAlignment="1">
      <alignment horizontal="center" vertical="center" wrapText="1"/>
    </xf>
    <xf numFmtId="1" fontId="75" fillId="3" borderId="2" xfId="0" applyNumberFormat="1" applyFont="1" applyFill="1" applyBorder="1" applyAlignment="1">
      <alignment vertical="center" wrapText="1"/>
    </xf>
    <xf numFmtId="1" fontId="75" fillId="3" borderId="2" xfId="0" applyNumberFormat="1" applyFont="1" applyFill="1" applyBorder="1" applyAlignment="1">
      <alignment horizontal="left" vertical="center" wrapText="1"/>
    </xf>
    <xf numFmtId="0" fontId="112" fillId="3" borderId="0" xfId="0" applyFont="1" applyFill="1" applyBorder="1" applyAlignment="1">
      <alignment horizontal="center" vertical="center" wrapText="1"/>
    </xf>
    <xf numFmtId="2" fontId="110" fillId="3" borderId="0" xfId="0" applyNumberFormat="1" applyFont="1" applyFill="1" applyAlignment="1">
      <alignment horizontal="center" vertical="center" wrapText="1"/>
    </xf>
    <xf numFmtId="0" fontId="113" fillId="3" borderId="0" xfId="0" applyFont="1" applyFill="1" applyAlignment="1">
      <alignment horizontal="center" vertical="center" wrapText="1"/>
    </xf>
    <xf numFmtId="0" fontId="110" fillId="5" borderId="0" xfId="0" applyFont="1" applyFill="1" applyAlignment="1">
      <alignment horizontal="center" vertical="center" wrapText="1"/>
    </xf>
    <xf numFmtId="1" fontId="108" fillId="3" borderId="0" xfId="0" applyNumberFormat="1" applyFont="1" applyFill="1" applyAlignment="1">
      <alignment horizontal="center" vertical="center" wrapText="1"/>
    </xf>
    <xf numFmtId="0" fontId="71" fillId="3" borderId="0" xfId="0" applyFont="1" applyFill="1" applyAlignment="1">
      <alignment horizontal="left" vertical="center" wrapText="1"/>
    </xf>
    <xf numFmtId="0" fontId="21" fillId="3" borderId="2" xfId="0" applyFont="1" applyFill="1" applyBorder="1" applyAlignment="1">
      <alignment horizontal="center" vertical="center" wrapText="1"/>
    </xf>
    <xf numFmtId="0" fontId="114" fillId="3" borderId="0" xfId="0" applyFont="1" applyFill="1" applyAlignment="1">
      <alignment horizontal="left" vertical="center" wrapText="1"/>
    </xf>
    <xf numFmtId="1" fontId="7" fillId="3" borderId="0" xfId="0" applyNumberFormat="1" applyFont="1" applyFill="1" applyAlignment="1">
      <alignment horizontal="center" vertical="center" wrapText="1"/>
    </xf>
    <xf numFmtId="0" fontId="15" fillId="3" borderId="0" xfId="211" applyNumberFormat="1" applyFont="1" applyFill="1" applyBorder="1" applyAlignment="1">
      <alignment horizontal="center" vertical="center" wrapText="1"/>
    </xf>
    <xf numFmtId="0" fontId="115" fillId="0" borderId="0" xfId="0" applyFont="1"/>
    <xf numFmtId="0" fontId="116" fillId="0" borderId="0" xfId="0" applyFont="1"/>
    <xf numFmtId="0" fontId="115" fillId="0" borderId="2" xfId="0" applyFont="1" applyFill="1" applyBorder="1" applyAlignment="1">
      <alignment horizontal="center" vertical="center"/>
    </xf>
    <xf numFmtId="0" fontId="117" fillId="0" borderId="2" xfId="0" applyFont="1" applyBorder="1" applyAlignment="1">
      <alignment horizontal="center" vertical="center"/>
    </xf>
    <xf numFmtId="0" fontId="117" fillId="0" borderId="2" xfId="0" applyFont="1" applyBorder="1" applyAlignment="1">
      <alignment horizontal="center" vertical="center" wrapText="1"/>
    </xf>
    <xf numFmtId="0" fontId="117" fillId="0" borderId="2" xfId="0" applyFont="1" applyFill="1" applyBorder="1" applyAlignment="1">
      <alignment horizontal="center" vertical="center"/>
    </xf>
    <xf numFmtId="0" fontId="118" fillId="0" borderId="2" xfId="0" applyFont="1" applyFill="1" applyBorder="1" applyAlignment="1">
      <alignment vertical="center"/>
    </xf>
    <xf numFmtId="0" fontId="118" fillId="0" borderId="2" xfId="0" applyFont="1" applyFill="1" applyBorder="1" applyAlignment="1">
      <alignment horizontal="center" vertical="center"/>
    </xf>
    <xf numFmtId="0" fontId="29" fillId="2" borderId="2" xfId="393" applyFont="1" applyFill="1" applyBorder="1" applyAlignment="1">
      <alignment horizontal="center" vertical="center"/>
    </xf>
    <xf numFmtId="0" fontId="118" fillId="0" borderId="2" xfId="0" applyFont="1" applyBorder="1" applyAlignment="1">
      <alignment horizontal="center" vertical="center"/>
    </xf>
    <xf numFmtId="2" fontId="118" fillId="0" borderId="2" xfId="0" applyNumberFormat="1" applyFont="1" applyFill="1" applyBorder="1" applyAlignment="1">
      <alignment horizontal="center" vertical="center"/>
    </xf>
    <xf numFmtId="0" fontId="118" fillId="0" borderId="2" xfId="0" applyFont="1" applyFill="1" applyBorder="1" applyAlignment="1">
      <alignment vertical="center" wrapText="1"/>
    </xf>
    <xf numFmtId="0" fontId="78" fillId="3" borderId="0" xfId="0" applyFont="1" applyFill="1" applyAlignment="1">
      <alignment horizontal="center" vertical="center" wrapText="1"/>
    </xf>
    <xf numFmtId="0" fontId="22" fillId="2" borderId="2" xfId="0" applyNumberFormat="1" applyFont="1" applyFill="1" applyBorder="1" applyAlignment="1">
      <alignment horizontal="center" vertical="center"/>
    </xf>
    <xf numFmtId="0" fontId="22" fillId="3" borderId="2" xfId="0" applyNumberFormat="1" applyFont="1" applyFill="1" applyBorder="1" applyAlignment="1">
      <alignment horizontal="center" vertical="center"/>
    </xf>
    <xf numFmtId="0" fontId="20" fillId="3" borderId="0" xfId="211" applyNumberFormat="1" applyFont="1" applyFill="1" applyAlignment="1">
      <alignment horizontal="center" vertical="center" wrapText="1"/>
    </xf>
    <xf numFmtId="0" fontId="16" fillId="3" borderId="0" xfId="211" applyNumberFormat="1" applyFont="1" applyFill="1" applyAlignment="1">
      <alignment horizontal="center" vertical="center"/>
    </xf>
    <xf numFmtId="0" fontId="22" fillId="3" borderId="0" xfId="211" applyNumberFormat="1" applyFont="1" applyFill="1" applyAlignment="1">
      <alignment horizontal="center" vertical="center" wrapText="1"/>
    </xf>
    <xf numFmtId="0" fontId="22" fillId="3" borderId="0" xfId="211" applyNumberFormat="1" applyFont="1" applyFill="1" applyBorder="1" applyAlignment="1">
      <alignment horizontal="center" vertical="center" wrapText="1"/>
    </xf>
    <xf numFmtId="0" fontId="28" fillId="3" borderId="0" xfId="211" applyNumberFormat="1" applyFont="1" applyFill="1" applyAlignment="1">
      <alignment horizontal="center" vertical="center" wrapText="1"/>
    </xf>
    <xf numFmtId="0" fontId="14" fillId="3" borderId="0" xfId="211" applyNumberFormat="1" applyFont="1" applyFill="1" applyAlignment="1">
      <alignment horizontal="center" vertical="center" wrapText="1"/>
    </xf>
    <xf numFmtId="0" fontId="6" fillId="3" borderId="0" xfId="211" applyNumberFormat="1" applyFont="1" applyFill="1" applyAlignment="1">
      <alignment horizontal="center" vertical="center" wrapText="1"/>
    </xf>
    <xf numFmtId="0" fontId="30" fillId="3" borderId="0" xfId="211" applyNumberFormat="1" applyFont="1" applyFill="1" applyAlignment="1">
      <alignment horizontal="center" vertical="center" wrapText="1"/>
    </xf>
    <xf numFmtId="0" fontId="30" fillId="3" borderId="0" xfId="211" applyFont="1" applyFill="1" applyBorder="1" applyAlignment="1">
      <alignment horizontal="center" vertical="center"/>
    </xf>
    <xf numFmtId="0" fontId="31" fillId="3" borderId="0" xfId="211" applyNumberFormat="1" applyFont="1" applyFill="1" applyAlignment="1">
      <alignment horizontal="center" vertical="center" wrapText="1"/>
    </xf>
    <xf numFmtId="0" fontId="33" fillId="3" borderId="0" xfId="211" applyNumberFormat="1" applyFont="1" applyFill="1" applyAlignment="1">
      <alignment horizontal="center" vertical="center" wrapText="1"/>
    </xf>
    <xf numFmtId="0" fontId="119" fillId="3"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32" fillId="3" borderId="0" xfId="211" applyNumberFormat="1" applyFont="1" applyFill="1" applyBorder="1" applyAlignment="1">
      <alignment horizontal="center" vertical="center" wrapText="1"/>
    </xf>
    <xf numFmtId="0" fontId="34" fillId="3" borderId="0" xfId="211" applyNumberFormat="1" applyFont="1" applyFill="1" applyAlignment="1">
      <alignment horizontal="center" vertical="center" wrapText="1"/>
    </xf>
    <xf numFmtId="0" fontId="16" fillId="3" borderId="0" xfId="211" applyNumberFormat="1" applyFont="1" applyFill="1" applyBorder="1" applyAlignment="1">
      <alignment horizontal="center" vertical="center" wrapText="1"/>
    </xf>
    <xf numFmtId="0" fontId="16" fillId="3" borderId="0" xfId="211" applyNumberFormat="1" applyFont="1" applyFill="1" applyBorder="1" applyAlignment="1">
      <alignment horizontal="center" vertical="top" wrapText="1"/>
    </xf>
    <xf numFmtId="0" fontId="20" fillId="3" borderId="2" xfId="211" applyNumberFormat="1" applyFont="1" applyFill="1" applyBorder="1" applyAlignment="1">
      <alignment horizontal="center" vertical="center" wrapText="1"/>
    </xf>
    <xf numFmtId="0" fontId="16" fillId="3" borderId="0" xfId="211" applyNumberFormat="1" applyFont="1" applyFill="1" applyAlignment="1">
      <alignment horizontal="center" vertical="center" wrapText="1"/>
    </xf>
    <xf numFmtId="0" fontId="11" fillId="3" borderId="0" xfId="211" applyNumberFormat="1" applyFont="1" applyFill="1" applyBorder="1" applyAlignment="1">
      <alignment horizontal="center" vertical="center" wrapText="1"/>
    </xf>
    <xf numFmtId="0" fontId="24" fillId="3" borderId="2" xfId="211" applyNumberFormat="1" applyFont="1" applyFill="1" applyBorder="1" applyAlignment="1">
      <alignment horizontal="center" vertical="center" wrapText="1"/>
    </xf>
    <xf numFmtId="0" fontId="15" fillId="3" borderId="0" xfId="211" applyNumberFormat="1" applyFont="1" applyFill="1" applyBorder="1" applyAlignment="1">
      <alignment horizontal="left" vertical="center"/>
    </xf>
    <xf numFmtId="0" fontId="16" fillId="3" borderId="0" xfId="211" applyNumberFormat="1" applyFont="1" applyFill="1" applyBorder="1" applyAlignment="1">
      <alignment horizontal="left" vertical="center"/>
    </xf>
    <xf numFmtId="0" fontId="15" fillId="3" borderId="6" xfId="211" applyNumberFormat="1" applyFont="1" applyFill="1" applyBorder="1" applyAlignment="1">
      <alignment horizontal="center" vertical="center" wrapText="1"/>
    </xf>
    <xf numFmtId="0" fontId="15" fillId="3" borderId="7" xfId="211" applyNumberFormat="1" applyFont="1" applyFill="1" applyBorder="1" applyAlignment="1">
      <alignment horizontal="center" vertical="center" wrapText="1"/>
    </xf>
    <xf numFmtId="0" fontId="20" fillId="3" borderId="0" xfId="211" applyNumberFormat="1" applyFont="1" applyFill="1" applyBorder="1" applyAlignment="1">
      <alignment vertical="center"/>
    </xf>
    <xf numFmtId="0" fontId="11" fillId="3" borderId="0" xfId="211" applyNumberFormat="1" applyFont="1" applyFill="1" applyBorder="1" applyAlignment="1">
      <alignment vertical="center"/>
    </xf>
    <xf numFmtId="0" fontId="9" fillId="3" borderId="2" xfId="211" applyNumberFormat="1" applyFont="1" applyFill="1" applyBorder="1" applyAlignment="1">
      <alignment horizontal="center" vertical="top" wrapText="1"/>
    </xf>
    <xf numFmtId="0" fontId="22" fillId="3" borderId="2" xfId="211" applyFont="1" applyFill="1" applyBorder="1" applyAlignment="1">
      <alignment horizontal="center" vertical="top"/>
    </xf>
    <xf numFmtId="0" fontId="22" fillId="3" borderId="0" xfId="211" applyNumberFormat="1" applyFont="1" applyFill="1" applyAlignment="1">
      <alignment horizontal="center" vertical="top" wrapText="1"/>
    </xf>
    <xf numFmtId="0" fontId="16" fillId="3" borderId="2" xfId="211" applyNumberFormat="1" applyFont="1" applyFill="1" applyBorder="1" applyAlignment="1">
      <alignment horizontal="center" vertical="top" wrapText="1"/>
    </xf>
    <xf numFmtId="0" fontId="30" fillId="3" borderId="2" xfId="211" applyFont="1" applyFill="1" applyBorder="1" applyAlignment="1">
      <alignment horizontal="center" vertical="top"/>
    </xf>
    <xf numFmtId="0" fontId="22" fillId="3" borderId="2" xfId="211" applyNumberFormat="1" applyFont="1" applyFill="1" applyBorder="1" applyAlignment="1">
      <alignment horizontal="center" vertical="top" wrapText="1"/>
    </xf>
    <xf numFmtId="0" fontId="23" fillId="3" borderId="0" xfId="211" applyNumberFormat="1" applyFont="1" applyFill="1" applyAlignment="1">
      <alignment horizontal="center" vertical="center" wrapText="1"/>
    </xf>
    <xf numFmtId="0" fontId="11" fillId="3" borderId="2" xfId="211" applyNumberFormat="1" applyFont="1" applyFill="1" applyBorder="1" applyAlignment="1">
      <alignment horizontal="center" vertical="center" wrapText="1"/>
    </xf>
    <xf numFmtId="0" fontId="22" fillId="3" borderId="2" xfId="211" applyFont="1" applyFill="1" applyBorder="1" applyAlignment="1">
      <alignment horizontal="center" vertical="center"/>
    </xf>
    <xf numFmtId="0" fontId="16" fillId="3" borderId="2" xfId="211" applyFont="1" applyFill="1" applyBorder="1" applyAlignment="1">
      <alignment horizontal="center" vertical="center"/>
    </xf>
    <xf numFmtId="0" fontId="16" fillId="3" borderId="0" xfId="211" applyNumberFormat="1" applyFont="1" applyFill="1" applyBorder="1" applyAlignment="1">
      <alignment vertical="top" wrapText="1"/>
    </xf>
    <xf numFmtId="0" fontId="16" fillId="3" borderId="2" xfId="211" applyFont="1" applyFill="1" applyBorder="1" applyAlignment="1">
      <alignment horizontal="center" vertical="top"/>
    </xf>
    <xf numFmtId="0" fontId="35" fillId="3" borderId="0" xfId="211" applyNumberFormat="1" applyFont="1" applyFill="1" applyAlignment="1">
      <alignment horizontal="center" vertical="center" wrapText="1"/>
    </xf>
    <xf numFmtId="0" fontId="36" fillId="3" borderId="0" xfId="211" applyNumberFormat="1" applyFont="1" applyFill="1" applyAlignment="1">
      <alignment horizontal="center" vertical="center" wrapText="1"/>
    </xf>
    <xf numFmtId="0" fontId="6" fillId="3" borderId="0" xfId="211" applyNumberFormat="1" applyFont="1" applyFill="1" applyBorder="1" applyAlignment="1">
      <alignment horizontal="center" vertical="center" wrapText="1"/>
    </xf>
    <xf numFmtId="0" fontId="22" fillId="3" borderId="0" xfId="211" applyNumberFormat="1" applyFont="1" applyFill="1" applyAlignment="1">
      <alignment horizontal="center" vertical="center"/>
    </xf>
    <xf numFmtId="0" fontId="16" fillId="3" borderId="0" xfId="211" applyNumberFormat="1" applyFont="1" applyFill="1" applyBorder="1" applyAlignment="1">
      <alignment horizontal="center" vertical="center"/>
    </xf>
    <xf numFmtId="0" fontId="26" fillId="3" borderId="0" xfId="211" applyNumberFormat="1" applyFont="1" applyFill="1" applyAlignment="1">
      <alignment horizontal="center" vertical="center" wrapText="1"/>
    </xf>
    <xf numFmtId="0" fontId="24" fillId="3" borderId="0" xfId="211" applyNumberFormat="1" applyFont="1" applyFill="1" applyBorder="1" applyAlignment="1">
      <alignment horizontal="center" vertical="center" wrapText="1"/>
    </xf>
    <xf numFmtId="0" fontId="38" fillId="3" borderId="0" xfId="211" applyNumberFormat="1" applyFont="1" applyFill="1" applyAlignment="1">
      <alignment horizontal="center" vertical="center" wrapText="1"/>
    </xf>
    <xf numFmtId="0" fontId="32" fillId="3" borderId="0" xfId="211" applyNumberFormat="1" applyFont="1" applyFill="1" applyAlignment="1">
      <alignment horizontal="center" vertical="center" wrapText="1"/>
    </xf>
    <xf numFmtId="0" fontId="16" fillId="3" borderId="0" xfId="211" applyFont="1" applyFill="1" applyBorder="1" applyAlignment="1">
      <alignment horizontal="center" vertical="center"/>
    </xf>
    <xf numFmtId="0" fontId="22" fillId="3" borderId="0" xfId="211" applyNumberFormat="1" applyFont="1" applyFill="1" applyBorder="1" applyAlignment="1">
      <alignment vertical="center" wrapText="1"/>
    </xf>
    <xf numFmtId="0" fontId="22" fillId="3" borderId="3" xfId="211" applyNumberFormat="1" applyFont="1" applyFill="1" applyBorder="1" applyAlignment="1">
      <alignment vertical="center" wrapText="1"/>
    </xf>
    <xf numFmtId="0" fontId="22" fillId="3" borderId="3" xfId="211" applyNumberFormat="1" applyFont="1" applyFill="1" applyBorder="1" applyAlignment="1">
      <alignment horizontal="center" vertical="center" wrapText="1"/>
    </xf>
    <xf numFmtId="0" fontId="32" fillId="3" borderId="3" xfId="211" applyNumberFormat="1" applyFont="1" applyFill="1" applyBorder="1" applyAlignment="1">
      <alignment horizontal="center" vertical="center" wrapText="1"/>
    </xf>
    <xf numFmtId="0" fontId="16" fillId="3" borderId="3" xfId="211" applyNumberFormat="1" applyFont="1" applyFill="1" applyBorder="1" applyAlignment="1">
      <alignment vertical="center" wrapText="1"/>
    </xf>
    <xf numFmtId="0" fontId="20" fillId="3" borderId="3" xfId="211" applyNumberFormat="1" applyFont="1" applyFill="1" applyBorder="1" applyAlignment="1">
      <alignment horizontal="center" vertical="center" wrapText="1"/>
    </xf>
    <xf numFmtId="0" fontId="32" fillId="3" borderId="0" xfId="211" applyNumberFormat="1" applyFont="1" applyFill="1" applyAlignment="1">
      <alignment horizontal="center" vertical="center"/>
    </xf>
    <xf numFmtId="0" fontId="20" fillId="3" borderId="0" xfId="211" applyNumberFormat="1" applyFont="1" applyFill="1" applyAlignment="1">
      <alignment horizontal="center" vertical="center"/>
    </xf>
    <xf numFmtId="0" fontId="39" fillId="3" borderId="0" xfId="211" applyNumberFormat="1" applyFont="1" applyFill="1" applyAlignment="1">
      <alignment horizontal="center" vertical="center" wrapText="1"/>
    </xf>
    <xf numFmtId="0" fontId="120" fillId="3" borderId="0" xfId="211" applyNumberFormat="1" applyFont="1" applyFill="1" applyBorder="1" applyAlignment="1">
      <alignment horizontal="center" vertical="center" wrapText="1"/>
    </xf>
    <xf numFmtId="0" fontId="121" fillId="3" borderId="0" xfId="211" applyNumberFormat="1" applyFont="1" applyFill="1" applyBorder="1" applyAlignment="1">
      <alignment horizontal="center" vertical="center" wrapText="1"/>
    </xf>
    <xf numFmtId="0" fontId="122" fillId="3" borderId="0" xfId="211" applyNumberFormat="1" applyFont="1" applyFill="1" applyAlignment="1">
      <alignment horizontal="center" vertical="center" wrapText="1"/>
    </xf>
    <xf numFmtId="0" fontId="121" fillId="3" borderId="0" xfId="211" applyNumberFormat="1" applyFont="1" applyFill="1" applyBorder="1" applyAlignment="1">
      <alignment horizontal="center" vertical="center"/>
    </xf>
    <xf numFmtId="0" fontId="120" fillId="3" borderId="0" xfId="211" applyNumberFormat="1" applyFont="1" applyFill="1" applyBorder="1" applyAlignment="1">
      <alignment horizontal="center" vertical="center"/>
    </xf>
    <xf numFmtId="0" fontId="120" fillId="3" borderId="0" xfId="211" applyNumberFormat="1" applyFont="1" applyFill="1" applyAlignment="1">
      <alignment horizontal="center" vertical="center"/>
    </xf>
    <xf numFmtId="0" fontId="120" fillId="3" borderId="0" xfId="211" applyNumberFormat="1" applyFont="1" applyFill="1" applyAlignment="1">
      <alignment horizontal="center" vertical="center" wrapText="1"/>
    </xf>
    <xf numFmtId="0" fontId="123" fillId="3" borderId="0" xfId="211" applyNumberFormat="1" applyFont="1" applyFill="1" applyAlignment="1">
      <alignment horizontal="center" vertical="center" wrapText="1"/>
    </xf>
    <xf numFmtId="0" fontId="120" fillId="3" borderId="0" xfId="211" applyNumberFormat="1" applyFont="1" applyFill="1" applyBorder="1" applyAlignment="1">
      <alignment horizontal="left" vertical="center" wrapText="1"/>
    </xf>
    <xf numFmtId="0" fontId="123" fillId="3" borderId="0" xfId="211" applyNumberFormat="1" applyFont="1" applyFill="1" applyBorder="1" applyAlignment="1">
      <alignment horizontal="center" vertical="center" wrapText="1"/>
    </xf>
    <xf numFmtId="0" fontId="124" fillId="3" borderId="0" xfId="211" applyNumberFormat="1" applyFont="1" applyFill="1" applyAlignment="1">
      <alignment horizontal="center" vertical="center" wrapText="1"/>
    </xf>
    <xf numFmtId="0" fontId="125" fillId="3" borderId="0" xfId="211" applyNumberFormat="1" applyFont="1" applyFill="1" applyAlignment="1">
      <alignment horizontal="center" vertical="center"/>
    </xf>
    <xf numFmtId="0" fontId="125" fillId="3" borderId="0" xfId="211" applyNumberFormat="1" applyFont="1" applyFill="1" applyAlignment="1">
      <alignment horizontal="center" vertical="center" wrapText="1"/>
    </xf>
    <xf numFmtId="0" fontId="126" fillId="3" borderId="0" xfId="211" applyNumberFormat="1" applyFont="1" applyFill="1" applyAlignment="1">
      <alignment horizontal="center" vertical="center" wrapText="1"/>
    </xf>
    <xf numFmtId="0" fontId="127" fillId="3" borderId="0" xfId="211" applyNumberFormat="1" applyFont="1" applyFill="1" applyAlignment="1">
      <alignment horizontal="center" vertical="center" wrapText="1"/>
    </xf>
    <xf numFmtId="0" fontId="128" fillId="3" borderId="0" xfId="211" applyNumberFormat="1" applyFont="1" applyFill="1" applyAlignment="1">
      <alignment horizontal="center" vertical="center" wrapText="1"/>
    </xf>
    <xf numFmtId="0" fontId="129" fillId="3" borderId="0" xfId="211" applyNumberFormat="1" applyFont="1" applyFill="1" applyAlignment="1">
      <alignment horizontal="center" vertical="center" wrapText="1"/>
    </xf>
    <xf numFmtId="0" fontId="130" fillId="3" borderId="0" xfId="211" applyNumberFormat="1" applyFont="1" applyFill="1" applyAlignment="1">
      <alignment horizontal="center" vertical="center" wrapText="1"/>
    </xf>
    <xf numFmtId="0" fontId="131" fillId="3" borderId="0" xfId="211" applyNumberFormat="1" applyFont="1" applyFill="1" applyAlignment="1">
      <alignment horizontal="center" vertical="center" wrapText="1"/>
    </xf>
    <xf numFmtId="0" fontId="132" fillId="3" borderId="0" xfId="211" applyNumberFormat="1" applyFont="1" applyFill="1" applyAlignment="1">
      <alignment horizontal="center" vertical="center" wrapText="1"/>
    </xf>
    <xf numFmtId="0" fontId="133" fillId="3" borderId="0" xfId="211" applyNumberFormat="1" applyFont="1" applyFill="1" applyAlignment="1">
      <alignment horizontal="center" vertical="center" wrapText="1"/>
    </xf>
    <xf numFmtId="0" fontId="134" fillId="3" borderId="0" xfId="211" applyNumberFormat="1" applyFont="1" applyFill="1" applyAlignment="1">
      <alignment horizontal="center" vertical="center" wrapText="1"/>
    </xf>
    <xf numFmtId="0" fontId="131" fillId="3" borderId="0" xfId="211" applyNumberFormat="1" applyFont="1" applyFill="1" applyAlignment="1">
      <alignment horizontal="left" vertical="center" wrapText="1"/>
    </xf>
    <xf numFmtId="0" fontId="135" fillId="3" borderId="0" xfId="211" applyNumberFormat="1" applyFont="1" applyFill="1" applyAlignment="1">
      <alignment horizontal="center" vertical="center" wrapText="1"/>
    </xf>
    <xf numFmtId="0" fontId="135" fillId="3" borderId="0" xfId="211" applyNumberFormat="1" applyFont="1" applyFill="1" applyBorder="1" applyAlignment="1">
      <alignment horizontal="center" vertical="center" wrapText="1"/>
    </xf>
    <xf numFmtId="0" fontId="130" fillId="3" borderId="0" xfId="211" applyNumberFormat="1" applyFont="1" applyFill="1" applyBorder="1" applyAlignment="1">
      <alignment horizontal="center" vertical="center" wrapText="1"/>
    </xf>
    <xf numFmtId="0" fontId="135" fillId="3" borderId="3" xfId="211" applyNumberFormat="1" applyFont="1" applyFill="1" applyBorder="1" applyAlignment="1">
      <alignment horizontal="center" vertical="center" wrapText="1"/>
    </xf>
    <xf numFmtId="0" fontId="128" fillId="3" borderId="3" xfId="211" applyNumberFormat="1" applyFont="1" applyFill="1" applyBorder="1" applyAlignment="1">
      <alignment horizontal="center" vertical="center" wrapText="1"/>
    </xf>
    <xf numFmtId="0" fontId="125" fillId="3" borderId="0" xfId="211" applyNumberFormat="1" applyFont="1" applyFill="1" applyBorder="1" applyAlignment="1">
      <alignment horizontal="center" vertical="center" wrapText="1"/>
    </xf>
    <xf numFmtId="0" fontId="126" fillId="3" borderId="0" xfId="211" applyNumberFormat="1" applyFont="1" applyFill="1" applyBorder="1" applyAlignment="1">
      <alignment horizontal="center" vertical="center" wrapText="1"/>
    </xf>
    <xf numFmtId="0" fontId="128" fillId="3" borderId="0" xfId="211" applyNumberFormat="1" applyFont="1" applyFill="1" applyBorder="1" applyAlignment="1">
      <alignment horizontal="center" vertical="center" wrapText="1"/>
    </xf>
    <xf numFmtId="0" fontId="129" fillId="3" borderId="0" xfId="211" applyNumberFormat="1" applyFont="1" applyFill="1" applyBorder="1" applyAlignment="1">
      <alignment horizontal="center" vertical="center" wrapText="1"/>
    </xf>
    <xf numFmtId="0" fontId="131" fillId="3" borderId="0" xfId="211" applyNumberFormat="1" applyFont="1" applyFill="1" applyBorder="1" applyAlignment="1">
      <alignment horizontal="center" vertical="center" wrapText="1"/>
    </xf>
    <xf numFmtId="0" fontId="133" fillId="3" borderId="0" xfId="211" applyNumberFormat="1" applyFont="1" applyFill="1" applyBorder="1" applyAlignment="1">
      <alignment horizontal="center" vertical="center" wrapText="1"/>
    </xf>
    <xf numFmtId="0" fontId="134" fillId="3" borderId="0" xfId="211" applyNumberFormat="1" applyFont="1" applyFill="1" applyBorder="1" applyAlignment="1">
      <alignment horizontal="center" vertical="center" wrapText="1"/>
    </xf>
    <xf numFmtId="0" fontId="131" fillId="3" borderId="0" xfId="211" applyNumberFormat="1" applyFont="1" applyFill="1" applyBorder="1" applyAlignment="1">
      <alignment horizontal="left" vertical="center" wrapText="1"/>
    </xf>
    <xf numFmtId="0" fontId="126" fillId="3" borderId="0" xfId="211" applyNumberFormat="1" applyFont="1" applyFill="1" applyBorder="1" applyAlignment="1">
      <alignment horizontal="left" vertical="center" wrapText="1"/>
    </xf>
    <xf numFmtId="0" fontId="132" fillId="3" borderId="0" xfId="211" applyNumberFormat="1" applyFont="1" applyFill="1" applyBorder="1" applyAlignment="1">
      <alignment horizontal="center" vertical="center" wrapText="1"/>
    </xf>
    <xf numFmtId="0" fontId="136" fillId="3" borderId="0" xfId="211" applyNumberFormat="1" applyFont="1" applyFill="1" applyBorder="1" applyAlignment="1">
      <alignment horizontal="center" vertical="center" wrapText="1"/>
    </xf>
    <xf numFmtId="0" fontId="137" fillId="3" borderId="0" xfId="211" applyNumberFormat="1" applyFont="1" applyFill="1" applyBorder="1" applyAlignment="1">
      <alignment horizontal="center" vertical="center" wrapText="1"/>
    </xf>
    <xf numFmtId="0" fontId="138" fillId="3" borderId="0" xfId="211" applyNumberFormat="1" applyFont="1" applyFill="1" applyBorder="1" applyAlignment="1">
      <alignment horizontal="center" vertical="center" wrapText="1"/>
    </xf>
    <xf numFmtId="0" fontId="0" fillId="0" borderId="0" xfId="0" applyBorder="1"/>
    <xf numFmtId="0" fontId="118" fillId="0" borderId="0" xfId="0" applyFont="1" applyFill="1" applyBorder="1" applyAlignment="1">
      <alignment horizontal="center" vertical="center"/>
    </xf>
    <xf numFmtId="0" fontId="118" fillId="0" borderId="0" xfId="0" applyFont="1" applyBorder="1" applyAlignment="1">
      <alignment horizontal="center" vertical="center"/>
    </xf>
    <xf numFmtId="0" fontId="101" fillId="3" borderId="0" xfId="211" applyNumberFormat="1" applyFont="1" applyFill="1" applyBorder="1" applyAlignment="1">
      <alignment horizontal="center" vertical="center" wrapText="1"/>
    </xf>
    <xf numFmtId="0" fontId="16" fillId="3" borderId="0" xfId="211" applyNumberFormat="1" applyFont="1" applyFill="1" applyBorder="1" applyAlignment="1">
      <alignment horizontal="center" vertical="center" wrapText="1"/>
    </xf>
    <xf numFmtId="0" fontId="16" fillId="3" borderId="2" xfId="211" applyNumberFormat="1" applyFont="1" applyFill="1" applyBorder="1" applyAlignment="1">
      <alignment horizontal="center" vertical="top" wrapText="1"/>
    </xf>
    <xf numFmtId="0" fontId="22" fillId="3" borderId="0" xfId="211" applyNumberFormat="1" applyFont="1" applyFill="1" applyAlignment="1">
      <alignment horizontal="center" vertical="center" wrapText="1"/>
    </xf>
    <xf numFmtId="0" fontId="16" fillId="3" borderId="0" xfId="211" applyNumberFormat="1" applyFont="1" applyFill="1" applyAlignment="1">
      <alignment horizontal="center" vertical="top" wrapText="1"/>
    </xf>
    <xf numFmtId="0" fontId="18" fillId="3" borderId="2" xfId="211" applyNumberFormat="1" applyFont="1" applyFill="1" applyBorder="1" applyAlignment="1">
      <alignment horizontal="center" vertical="center" wrapText="1"/>
    </xf>
    <xf numFmtId="0" fontId="16" fillId="3" borderId="0" xfId="211" applyNumberFormat="1" applyFont="1" applyFill="1" applyAlignment="1">
      <alignment horizontal="center" vertical="center" wrapText="1"/>
    </xf>
    <xf numFmtId="0" fontId="97" fillId="3" borderId="2" xfId="0" applyFont="1" applyFill="1" applyBorder="1" applyAlignment="1">
      <alignment horizontal="center" vertical="center" wrapText="1"/>
    </xf>
    <xf numFmtId="0" fontId="101" fillId="3" borderId="0" xfId="211" applyNumberFormat="1" applyFont="1" applyFill="1" applyBorder="1" applyAlignment="1">
      <alignment horizontal="center" vertical="top" wrapText="1"/>
    </xf>
    <xf numFmtId="0" fontId="101" fillId="3" borderId="0" xfId="211" applyNumberFormat="1" applyFont="1" applyFill="1" applyAlignment="1">
      <alignment horizontal="center" vertical="top" wrapText="1"/>
    </xf>
    <xf numFmtId="0" fontId="139" fillId="3" borderId="0" xfId="211" applyNumberFormat="1" applyFont="1" applyFill="1" applyAlignment="1">
      <alignment horizontal="center" vertical="center" wrapText="1"/>
    </xf>
    <xf numFmtId="0" fontId="140" fillId="3" borderId="0" xfId="211" applyNumberFormat="1" applyFont="1" applyFill="1" applyBorder="1" applyAlignment="1">
      <alignment horizontal="center" vertical="center" wrapText="1"/>
    </xf>
    <xf numFmtId="0" fontId="141" fillId="3" borderId="0" xfId="211" applyNumberFormat="1" applyFont="1" applyFill="1" applyBorder="1" applyAlignment="1">
      <alignment horizontal="center" vertical="center" wrapText="1"/>
    </xf>
    <xf numFmtId="0" fontId="103" fillId="3" borderId="0" xfId="211" applyNumberFormat="1" applyFont="1" applyFill="1" applyBorder="1" applyAlignment="1">
      <alignment horizontal="center" vertical="center" wrapText="1"/>
    </xf>
    <xf numFmtId="0" fontId="139" fillId="3" borderId="0" xfId="211" applyNumberFormat="1" applyFont="1" applyFill="1" applyBorder="1" applyAlignment="1">
      <alignment horizontal="center" vertical="center" wrapText="1"/>
    </xf>
    <xf numFmtId="0" fontId="22" fillId="3" borderId="2" xfId="211" applyNumberFormat="1" applyFont="1" applyFill="1" applyBorder="1" applyAlignment="1">
      <alignment horizontal="center" vertical="center" wrapText="1"/>
    </xf>
    <xf numFmtId="0" fontId="16" fillId="3" borderId="7" xfId="211" applyFont="1" applyFill="1" applyBorder="1" applyAlignment="1">
      <alignment horizontal="center" vertical="center"/>
    </xf>
    <xf numFmtId="0" fontId="16" fillId="3" borderId="6" xfId="211" applyFont="1" applyFill="1" applyBorder="1" applyAlignment="1">
      <alignment horizontal="center" vertical="center"/>
    </xf>
    <xf numFmtId="0" fontId="22" fillId="3" borderId="4" xfId="211" applyNumberFormat="1" applyFont="1" applyFill="1" applyBorder="1" applyAlignment="1">
      <alignment horizontal="center" vertical="center" wrapText="1"/>
    </xf>
    <xf numFmtId="0" fontId="22" fillId="3" borderId="8" xfId="211" applyFont="1" applyFill="1" applyBorder="1" applyAlignment="1">
      <alignment horizontal="center" vertical="center"/>
    </xf>
    <xf numFmtId="0" fontId="22" fillId="3" borderId="7"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7" xfId="211" applyNumberFormat="1" applyFont="1" applyFill="1" applyBorder="1" applyAlignment="1">
      <alignment horizontal="center" vertical="center" wrapText="1"/>
    </xf>
    <xf numFmtId="0" fontId="40" fillId="3" borderId="7" xfId="211" applyNumberFormat="1" applyFont="1" applyFill="1" applyBorder="1" applyAlignment="1">
      <alignment horizontal="center" vertical="center" wrapText="1"/>
    </xf>
    <xf numFmtId="0" fontId="22" fillId="3" borderId="7" xfId="211" applyFont="1" applyFill="1" applyBorder="1" applyAlignment="1">
      <alignment horizontal="center" vertical="center"/>
    </xf>
    <xf numFmtId="0" fontId="40" fillId="3" borderId="2" xfId="211" applyNumberFormat="1" applyFont="1" applyFill="1" applyBorder="1" applyAlignment="1">
      <alignment horizontal="center" vertical="center" wrapText="1"/>
    </xf>
    <xf numFmtId="0" fontId="142" fillId="3" borderId="0" xfId="0" applyFont="1" applyFill="1" applyAlignment="1">
      <alignment vertical="center" wrapText="1"/>
    </xf>
    <xf numFmtId="0" fontId="75" fillId="3" borderId="0" xfId="0" applyFont="1" applyFill="1" applyAlignment="1">
      <alignment horizontal="center" vertical="center" wrapText="1"/>
    </xf>
    <xf numFmtId="0" fontId="118" fillId="3" borderId="2" xfId="0" applyFont="1" applyFill="1" applyBorder="1" applyAlignment="1">
      <alignment horizontal="center" vertical="center"/>
    </xf>
    <xf numFmtId="0" fontId="29" fillId="3" borderId="2" xfId="393" applyFont="1" applyFill="1" applyBorder="1" applyAlignment="1">
      <alignment horizontal="center" vertical="center"/>
    </xf>
    <xf numFmtId="0" fontId="0" fillId="3" borderId="0" xfId="0" applyFill="1"/>
    <xf numFmtId="2" fontId="118" fillId="3" borderId="2" xfId="0" applyNumberFormat="1" applyFont="1" applyFill="1" applyBorder="1" applyAlignment="1">
      <alignment horizontal="center" vertical="center"/>
    </xf>
    <xf numFmtId="0" fontId="143" fillId="0" borderId="0" xfId="0" applyFont="1" applyFill="1" applyBorder="1" applyAlignment="1">
      <alignment horizontal="center" vertical="center"/>
    </xf>
    <xf numFmtId="0" fontId="41" fillId="0" borderId="0" xfId="0" applyFont="1"/>
    <xf numFmtId="0" fontId="42" fillId="0" borderId="0" xfId="0" applyFont="1"/>
    <xf numFmtId="0" fontId="42" fillId="0" borderId="0" xfId="0" applyFont="1" applyBorder="1"/>
    <xf numFmtId="0" fontId="41" fillId="0" borderId="0" xfId="0" applyFont="1" applyBorder="1"/>
    <xf numFmtId="1" fontId="85" fillId="3" borderId="0" xfId="0" applyNumberFormat="1" applyFont="1" applyFill="1" applyBorder="1" applyAlignment="1">
      <alignment horizontal="center" vertical="center" wrapText="1"/>
    </xf>
    <xf numFmtId="1" fontId="85" fillId="0" borderId="0" xfId="0" applyNumberFormat="1" applyFont="1" applyFill="1" applyBorder="1" applyAlignment="1">
      <alignment horizontal="center" vertical="center" wrapText="1"/>
    </xf>
    <xf numFmtId="2" fontId="85" fillId="3" borderId="0" xfId="0" applyNumberFormat="1" applyFont="1" applyFill="1" applyBorder="1" applyAlignment="1">
      <alignment horizontal="center" vertical="center" wrapText="1"/>
    </xf>
    <xf numFmtId="1" fontId="75" fillId="3" borderId="0" xfId="0" applyNumberFormat="1" applyFont="1" applyFill="1" applyBorder="1" applyAlignment="1">
      <alignment horizontal="left" vertical="center" wrapText="1"/>
    </xf>
    <xf numFmtId="0" fontId="75" fillId="3" borderId="6" xfId="0" applyFont="1" applyFill="1" applyBorder="1" applyAlignment="1">
      <alignment vertical="center" wrapText="1"/>
    </xf>
    <xf numFmtId="0" fontId="97" fillId="3" borderId="2" xfId="0" applyFont="1" applyFill="1" applyBorder="1" applyAlignment="1">
      <alignment horizontal="center" vertical="center" wrapText="1"/>
    </xf>
    <xf numFmtId="0" fontId="0" fillId="0" borderId="0" xfId="0" applyAlignment="1">
      <alignment horizontal="center" vertical="center"/>
    </xf>
    <xf numFmtId="0" fontId="46" fillId="0" borderId="0" xfId="0" applyFont="1"/>
    <xf numFmtId="0" fontId="45" fillId="0" borderId="0" xfId="0" applyFont="1"/>
    <xf numFmtId="0" fontId="47" fillId="0" borderId="2" xfId="0" applyFont="1" applyBorder="1" applyAlignment="1">
      <alignment horizontal="center" vertical="center"/>
    </xf>
    <xf numFmtId="0" fontId="48" fillId="0" borderId="2" xfId="0" applyFont="1" applyBorder="1" applyAlignment="1">
      <alignment horizontal="center" vertical="center"/>
    </xf>
    <xf numFmtId="0" fontId="108" fillId="3" borderId="0" xfId="0" applyFont="1" applyFill="1" applyBorder="1" applyAlignment="1">
      <alignment horizontal="center" vertical="center" wrapText="1"/>
    </xf>
    <xf numFmtId="0" fontId="97" fillId="3" borderId="0" xfId="0" applyFont="1" applyFill="1" applyBorder="1" applyAlignment="1">
      <alignment horizontal="center" vertical="center" wrapText="1"/>
    </xf>
    <xf numFmtId="0" fontId="97" fillId="3" borderId="0" xfId="0" applyFont="1" applyFill="1" applyAlignment="1">
      <alignment horizontal="center" vertical="center" wrapText="1"/>
    </xf>
    <xf numFmtId="0" fontId="112" fillId="3" borderId="0" xfId="0" applyFont="1" applyFill="1" applyAlignment="1">
      <alignment horizontal="center" vertical="center" wrapText="1"/>
    </xf>
    <xf numFmtId="1" fontId="74" fillId="3" borderId="2" xfId="97" applyNumberFormat="1" applyFont="1" applyFill="1" applyBorder="1" applyAlignment="1">
      <alignment vertical="center" wrapText="1"/>
    </xf>
    <xf numFmtId="1" fontId="97" fillId="3" borderId="0" xfId="0" applyNumberFormat="1" applyFont="1" applyFill="1" applyAlignment="1">
      <alignment horizontal="center" vertical="center" wrapText="1"/>
    </xf>
    <xf numFmtId="1" fontId="74" fillId="3" borderId="2" xfId="97" applyNumberFormat="1" applyFont="1" applyFill="1" applyBorder="1" applyAlignment="1">
      <alignment horizontal="left" vertical="center" wrapText="1"/>
    </xf>
    <xf numFmtId="0" fontId="50" fillId="3" borderId="0" xfId="211" applyNumberFormat="1" applyFont="1" applyFill="1" applyAlignment="1">
      <alignment horizontal="center" vertical="center" wrapText="1"/>
    </xf>
    <xf numFmtId="0" fontId="9" fillId="3" borderId="0" xfId="211" applyNumberFormat="1" applyFont="1" applyFill="1" applyAlignment="1">
      <alignment horizontal="center" vertical="center" wrapText="1"/>
    </xf>
    <xf numFmtId="0" fontId="106" fillId="3" borderId="0" xfId="211" applyNumberFormat="1" applyFont="1" applyFill="1" applyBorder="1" applyAlignment="1">
      <alignment vertical="center" wrapText="1"/>
    </xf>
    <xf numFmtId="0" fontId="107" fillId="3" borderId="0" xfId="211" applyNumberFormat="1" applyFont="1" applyFill="1" applyBorder="1" applyAlignment="1">
      <alignment vertical="center" wrapText="1"/>
    </xf>
    <xf numFmtId="1" fontId="24" fillId="3" borderId="0" xfId="0" applyNumberFormat="1" applyFont="1" applyFill="1" applyBorder="1" applyAlignment="1">
      <alignment horizontal="center" vertical="center" wrapText="1"/>
    </xf>
    <xf numFmtId="0" fontId="33" fillId="3" borderId="2" xfId="211" applyNumberFormat="1" applyFont="1" applyFill="1" applyBorder="1" applyAlignment="1">
      <alignment horizontal="center" vertical="center" wrapText="1"/>
    </xf>
    <xf numFmtId="0" fontId="34" fillId="3" borderId="2" xfId="211" applyNumberFormat="1" applyFont="1" applyFill="1" applyBorder="1" applyAlignment="1">
      <alignment horizontal="center" vertical="center" wrapText="1"/>
    </xf>
    <xf numFmtId="0" fontId="33" fillId="3" borderId="0" xfId="211" applyNumberFormat="1" applyFont="1" applyFill="1" applyBorder="1" applyAlignment="1">
      <alignment horizontal="center" vertical="center" wrapText="1"/>
    </xf>
    <xf numFmtId="0" fontId="33" fillId="3" borderId="0" xfId="211" applyNumberFormat="1" applyFont="1" applyFill="1" applyBorder="1" applyAlignment="1">
      <alignment horizontal="center" vertical="center"/>
    </xf>
    <xf numFmtId="0" fontId="144" fillId="3" borderId="0" xfId="0" applyFont="1" applyFill="1" applyAlignment="1">
      <alignment horizontal="center" vertical="center" wrapText="1"/>
    </xf>
    <xf numFmtId="0" fontId="16" fillId="3" borderId="0" xfId="211" applyNumberFormat="1" applyFont="1" applyFill="1" applyBorder="1" applyAlignment="1">
      <alignment horizontal="center" vertical="center" wrapText="1"/>
    </xf>
    <xf numFmtId="0" fontId="22" fillId="3" borderId="0" xfId="211" applyNumberFormat="1" applyFont="1" applyFill="1" applyAlignment="1">
      <alignment horizontal="center" vertical="center" wrapText="1"/>
    </xf>
    <xf numFmtId="0" fontId="16" fillId="3" borderId="0" xfId="211" applyNumberFormat="1" applyFont="1" applyFill="1" applyAlignment="1">
      <alignment horizontal="center" vertical="center" wrapText="1"/>
    </xf>
    <xf numFmtId="0" fontId="11" fillId="3" borderId="0" xfId="211" applyNumberFormat="1" applyFont="1" applyFill="1" applyBorder="1" applyAlignment="1">
      <alignment horizontal="center" vertical="center" wrapText="1"/>
    </xf>
    <xf numFmtId="0" fontId="16" fillId="3" borderId="2" xfId="211" applyNumberFormat="1" applyFont="1" applyFill="1" applyBorder="1" applyAlignment="1">
      <alignment horizontal="center" vertical="center" wrapText="1"/>
    </xf>
    <xf numFmtId="0" fontId="20" fillId="3" borderId="0" xfId="211" applyNumberFormat="1" applyFont="1" applyFill="1" applyBorder="1" applyAlignment="1">
      <alignment horizontal="center" vertical="center" wrapText="1"/>
    </xf>
    <xf numFmtId="0" fontId="32" fillId="3" borderId="0" xfId="211" applyNumberFormat="1" applyFont="1" applyFill="1" applyBorder="1" applyAlignment="1">
      <alignment vertical="center" wrapText="1"/>
    </xf>
    <xf numFmtId="0" fontId="33" fillId="3" borderId="0" xfId="211" applyNumberFormat="1" applyFont="1" applyFill="1" applyBorder="1" applyAlignment="1">
      <alignment vertical="center" wrapText="1"/>
    </xf>
    <xf numFmtId="0" fontId="33" fillId="3" borderId="2" xfId="211" applyFont="1" applyFill="1" applyBorder="1" applyAlignment="1">
      <alignment horizontal="center" vertical="center"/>
    </xf>
    <xf numFmtId="0" fontId="50" fillId="3" borderId="0" xfId="211" applyNumberFormat="1" applyFont="1" applyFill="1" applyBorder="1" applyAlignment="1">
      <alignment vertical="center" wrapText="1"/>
    </xf>
    <xf numFmtId="0" fontId="145" fillId="3" borderId="0" xfId="211" applyNumberFormat="1" applyFont="1" applyFill="1" applyBorder="1" applyAlignment="1">
      <alignment vertical="center" wrapText="1"/>
    </xf>
    <xf numFmtId="0" fontId="51" fillId="3" borderId="0" xfId="211" applyNumberFormat="1" applyFont="1" applyFill="1" applyAlignment="1">
      <alignment horizontal="center" vertical="center" wrapText="1"/>
    </xf>
    <xf numFmtId="0" fontId="8" fillId="3" borderId="0" xfId="211" applyNumberFormat="1" applyFont="1" applyFill="1" applyAlignment="1">
      <alignment horizontal="center" vertical="center"/>
    </xf>
    <xf numFmtId="0" fontId="14" fillId="3" borderId="0" xfId="211" applyNumberFormat="1" applyFont="1" applyFill="1" applyAlignment="1">
      <alignment horizontal="center" vertical="center"/>
    </xf>
    <xf numFmtId="0" fontId="17" fillId="3" borderId="0" xfId="211" applyNumberFormat="1" applyFont="1" applyFill="1" applyAlignment="1">
      <alignment horizontal="center" vertical="center"/>
    </xf>
    <xf numFmtId="0" fontId="53" fillId="3" borderId="0" xfId="0" applyFont="1" applyFill="1" applyBorder="1" applyAlignment="1">
      <alignment horizontal="center" vertical="center"/>
    </xf>
    <xf numFmtId="0" fontId="54" fillId="3" borderId="0" xfId="0" applyFont="1" applyFill="1" applyBorder="1" applyAlignment="1">
      <alignment vertical="center"/>
    </xf>
    <xf numFmtId="0" fontId="24" fillId="3" borderId="0" xfId="211" applyNumberFormat="1" applyFont="1" applyFill="1" applyAlignment="1">
      <alignment horizontal="center" vertical="center" wrapText="1"/>
    </xf>
    <xf numFmtId="0" fontId="37" fillId="3" borderId="0" xfId="211" applyNumberFormat="1" applyFont="1" applyFill="1" applyAlignment="1">
      <alignment horizontal="center" vertical="center"/>
    </xf>
    <xf numFmtId="0" fontId="37" fillId="3" borderId="0" xfId="211" applyNumberFormat="1" applyFont="1" applyFill="1" applyAlignment="1">
      <alignment horizontal="center" vertical="center" wrapText="1"/>
    </xf>
    <xf numFmtId="0" fontId="34" fillId="3" borderId="2" xfId="211" applyFont="1" applyFill="1" applyBorder="1" applyAlignment="1">
      <alignment horizontal="center" vertical="center"/>
    </xf>
    <xf numFmtId="0" fontId="37" fillId="3" borderId="0" xfId="0" applyFont="1" applyFill="1" applyAlignment="1">
      <alignment horizontal="center" vertical="center" wrapText="1"/>
    </xf>
    <xf numFmtId="0" fontId="50" fillId="3" borderId="0" xfId="211" applyNumberFormat="1" applyFont="1" applyFill="1" applyAlignment="1">
      <alignment horizontal="center" vertical="center"/>
    </xf>
    <xf numFmtId="0" fontId="38" fillId="3" borderId="0" xfId="0" applyFont="1" applyFill="1" applyAlignment="1">
      <alignment vertical="center" wrapText="1"/>
    </xf>
    <xf numFmtId="0" fontId="15" fillId="3" borderId="0" xfId="0" applyFont="1" applyFill="1" applyAlignment="1">
      <alignment horizontal="center" vertical="center" wrapText="1"/>
    </xf>
    <xf numFmtId="0" fontId="8" fillId="3" borderId="0" xfId="0" applyFont="1" applyFill="1" applyAlignment="1">
      <alignment vertical="center" wrapText="1"/>
    </xf>
    <xf numFmtId="0" fontId="40" fillId="3" borderId="0" xfId="0" applyFont="1" applyFill="1" applyBorder="1" applyAlignment="1">
      <alignment horizontal="center" vertical="center"/>
    </xf>
    <xf numFmtId="0" fontId="40" fillId="3" borderId="0" xfId="0" applyFont="1" applyFill="1" applyBorder="1" applyAlignment="1">
      <alignment vertical="center"/>
    </xf>
    <xf numFmtId="0" fontId="16" fillId="3" borderId="0" xfId="0" applyFont="1" applyFill="1" applyAlignment="1">
      <alignment horizontal="center" vertical="center" wrapText="1"/>
    </xf>
    <xf numFmtId="0" fontId="16" fillId="3" borderId="0" xfId="0" applyFont="1" applyFill="1" applyAlignment="1">
      <alignment vertical="center" wrapText="1"/>
    </xf>
    <xf numFmtId="0" fontId="33" fillId="3" borderId="0" xfId="211" applyNumberFormat="1" applyFont="1" applyFill="1" applyBorder="1" applyAlignment="1">
      <alignment vertical="center"/>
    </xf>
    <xf numFmtId="0" fontId="34" fillId="3" borderId="0" xfId="211" applyNumberFormat="1" applyFont="1" applyFill="1" applyAlignment="1">
      <alignment horizontal="center" vertical="center"/>
    </xf>
    <xf numFmtId="0" fontId="33" fillId="3" borderId="0" xfId="211" applyNumberFormat="1" applyFont="1" applyFill="1" applyAlignment="1">
      <alignment horizontal="center" vertical="center"/>
    </xf>
    <xf numFmtId="0" fontId="11" fillId="3" borderId="0" xfId="211" applyNumberFormat="1" applyFont="1" applyFill="1" applyBorder="1" applyAlignment="1">
      <alignment horizontal="left" vertical="center" wrapText="1"/>
    </xf>
    <xf numFmtId="0" fontId="97" fillId="3" borderId="2" xfId="0" applyFont="1" applyFill="1" applyBorder="1" applyAlignment="1">
      <alignment horizontal="center" vertical="center" wrapText="1"/>
    </xf>
    <xf numFmtId="0" fontId="146" fillId="3" borderId="0" xfId="0" applyFont="1" applyFill="1" applyAlignment="1">
      <alignment horizontal="center" wrapText="1"/>
    </xf>
    <xf numFmtId="0" fontId="77" fillId="3" borderId="2" xfId="0" applyFont="1" applyFill="1" applyBorder="1" applyAlignment="1">
      <alignment horizontal="left" vertical="center" wrapText="1"/>
    </xf>
    <xf numFmtId="0" fontId="77" fillId="3" borderId="2" xfId="97" applyFont="1" applyFill="1" applyBorder="1" applyAlignment="1">
      <alignment horizontal="left" vertical="center" wrapText="1"/>
    </xf>
    <xf numFmtId="0" fontId="97" fillId="0" borderId="2" xfId="0" applyFont="1" applyFill="1" applyBorder="1" applyAlignment="1">
      <alignment horizontal="center" vertical="center" wrapText="1"/>
    </xf>
    <xf numFmtId="0" fontId="20" fillId="3" borderId="0" xfId="211" applyNumberFormat="1" applyFont="1" applyFill="1" applyAlignment="1">
      <alignment horizontal="center" vertical="center" wrapText="1"/>
    </xf>
    <xf numFmtId="0" fontId="33" fillId="3" borderId="0" xfId="211" applyNumberFormat="1" applyFont="1" applyFill="1" applyBorder="1" applyAlignment="1">
      <alignment horizontal="center" vertical="center" wrapText="1"/>
    </xf>
    <xf numFmtId="0" fontId="97" fillId="3" borderId="2" xfId="0" applyFont="1" applyFill="1" applyBorder="1" applyAlignment="1">
      <alignment horizontal="center" vertical="center" wrapText="1"/>
    </xf>
    <xf numFmtId="0" fontId="108" fillId="3" borderId="2" xfId="0" applyFont="1" applyFill="1" applyBorder="1" applyAlignment="1">
      <alignment horizontal="center" vertical="center" wrapText="1"/>
    </xf>
    <xf numFmtId="0" fontId="77" fillId="3" borderId="2" xfId="0" applyFont="1" applyFill="1" applyBorder="1" applyAlignment="1">
      <alignment horizontal="left" vertical="center" wrapText="1"/>
    </xf>
    <xf numFmtId="0" fontId="82" fillId="3" borderId="2" xfId="0" applyFont="1" applyFill="1" applyBorder="1" applyAlignment="1">
      <alignment horizontal="center" vertical="center" wrapText="1"/>
    </xf>
    <xf numFmtId="2" fontId="82"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86" fillId="3" borderId="2" xfId="0" applyFont="1" applyFill="1" applyBorder="1" applyAlignment="1">
      <alignment horizontal="center" vertical="center" wrapText="1"/>
    </xf>
    <xf numFmtId="0" fontId="86" fillId="0" borderId="2" xfId="0" applyFont="1" applyFill="1" applyBorder="1" applyAlignment="1">
      <alignment horizontal="center" vertical="center" wrapText="1"/>
    </xf>
    <xf numFmtId="2" fontId="86" fillId="3" borderId="2" xfId="0" applyNumberFormat="1" applyFont="1" applyFill="1" applyBorder="1" applyAlignment="1">
      <alignment horizontal="center" vertical="center" wrapText="1"/>
    </xf>
    <xf numFmtId="0" fontId="82" fillId="0" borderId="2" xfId="0" applyFont="1" applyFill="1" applyBorder="1" applyAlignment="1">
      <alignment horizontal="center" vertical="center" wrapText="1"/>
    </xf>
    <xf numFmtId="0" fontId="57" fillId="0" borderId="2" xfId="0" applyFont="1" applyFill="1" applyBorder="1" applyAlignment="1">
      <alignment horizontal="center" vertical="center" wrapText="1"/>
    </xf>
    <xf numFmtId="1" fontId="86" fillId="3" borderId="2" xfId="0" applyNumberFormat="1" applyFont="1" applyFill="1" applyBorder="1" applyAlignment="1">
      <alignment horizontal="center" vertical="center" wrapText="1"/>
    </xf>
    <xf numFmtId="1" fontId="86" fillId="0" borderId="2" xfId="0" applyNumberFormat="1" applyFont="1" applyFill="1" applyBorder="1" applyAlignment="1">
      <alignment horizontal="center" vertical="center" wrapText="1"/>
    </xf>
    <xf numFmtId="0" fontId="16" fillId="3" borderId="0" xfId="211" applyNumberFormat="1" applyFont="1" applyFill="1" applyAlignment="1">
      <alignment horizontal="center" vertical="center" wrapText="1"/>
    </xf>
    <xf numFmtId="0" fontId="50" fillId="3" borderId="0" xfId="211" applyNumberFormat="1" applyFont="1" applyFill="1" applyAlignment="1">
      <alignment horizontal="center" vertical="center" wrapText="1"/>
    </xf>
    <xf numFmtId="0" fontId="20" fillId="3" borderId="0" xfId="211" applyNumberFormat="1" applyFont="1" applyFill="1" applyAlignment="1">
      <alignment horizontal="center" vertical="center" wrapText="1"/>
    </xf>
    <xf numFmtId="0" fontId="22" fillId="3" borderId="0" xfId="211" applyNumberFormat="1" applyFont="1" applyFill="1" applyAlignment="1">
      <alignment horizontal="center" vertical="center" wrapText="1"/>
    </xf>
    <xf numFmtId="0" fontId="16" fillId="3" borderId="0" xfId="211" applyNumberFormat="1" applyFont="1" applyFill="1" applyAlignment="1">
      <alignment horizontal="center" vertical="center" wrapText="1"/>
    </xf>
    <xf numFmtId="0" fontId="20" fillId="3" borderId="0" xfId="211" applyNumberFormat="1" applyFont="1" applyFill="1" applyAlignment="1">
      <alignment horizontal="center" vertical="center" wrapText="1"/>
    </xf>
    <xf numFmtId="0" fontId="147" fillId="3" borderId="0" xfId="211" applyFont="1" applyFill="1" applyBorder="1" applyAlignment="1">
      <alignment horizontal="center" vertical="center"/>
    </xf>
    <xf numFmtId="0" fontId="147" fillId="3" borderId="0" xfId="211" applyNumberFormat="1" applyFont="1" applyFill="1" applyBorder="1" applyAlignment="1">
      <alignment horizontal="center" vertical="center" wrapText="1"/>
    </xf>
    <xf numFmtId="0" fontId="145" fillId="3" borderId="0" xfId="211" applyNumberFormat="1" applyFont="1" applyFill="1" applyAlignment="1">
      <alignment horizontal="center" vertical="center" wrapText="1"/>
    </xf>
    <xf numFmtId="0" fontId="139" fillId="3" borderId="0" xfId="211" applyNumberFormat="1" applyFont="1" applyFill="1" applyBorder="1" applyAlignment="1">
      <alignment vertical="center" wrapText="1"/>
    </xf>
    <xf numFmtId="0" fontId="51" fillId="3" borderId="0" xfId="211" applyNumberFormat="1" applyFont="1" applyFill="1" applyAlignment="1">
      <alignment horizontal="center" vertical="center"/>
    </xf>
    <xf numFmtId="0" fontId="112" fillId="3" borderId="2" xfId="0" applyFont="1" applyFill="1" applyBorder="1" applyAlignment="1">
      <alignment horizontal="center" vertical="center" wrapText="1"/>
    </xf>
    <xf numFmtId="0" fontId="97" fillId="3" borderId="2" xfId="0" applyFont="1" applyFill="1" applyBorder="1" applyAlignment="1">
      <alignment horizontal="center" vertical="center" wrapText="1"/>
    </xf>
    <xf numFmtId="0" fontId="16" fillId="3" borderId="0" xfId="211" applyNumberFormat="1" applyFont="1" applyFill="1" applyAlignment="1">
      <alignment horizontal="center" vertical="center" wrapText="1"/>
    </xf>
    <xf numFmtId="0" fontId="20" fillId="3" borderId="0" xfId="211" applyNumberFormat="1" applyFont="1" applyFill="1" applyAlignment="1">
      <alignment horizontal="center" vertical="center" wrapText="1"/>
    </xf>
    <xf numFmtId="0" fontId="139" fillId="3" borderId="0" xfId="211" applyFont="1" applyFill="1" applyBorder="1" applyAlignment="1">
      <alignment horizontal="center" vertical="center"/>
    </xf>
    <xf numFmtId="0" fontId="22" fillId="3" borderId="0" xfId="211" applyNumberFormat="1" applyFont="1" applyFill="1" applyAlignment="1">
      <alignment horizontal="center" vertical="center" wrapText="1"/>
    </xf>
    <xf numFmtId="9" fontId="7" fillId="3" borderId="0" xfId="459" applyFont="1" applyFill="1" applyAlignment="1">
      <alignment horizontal="center" vertical="center" wrapText="1"/>
    </xf>
    <xf numFmtId="0" fontId="146" fillId="3" borderId="2" xfId="211" applyNumberFormat="1" applyFont="1" applyFill="1" applyBorder="1" applyAlignment="1">
      <alignment horizontal="center" vertical="center" wrapText="1"/>
    </xf>
    <xf numFmtId="0" fontId="146" fillId="3" borderId="2" xfId="211" applyFont="1" applyFill="1" applyBorder="1" applyAlignment="1">
      <alignment horizontal="center" vertical="center"/>
    </xf>
    <xf numFmtId="0" fontId="22" fillId="3" borderId="0" xfId="211" applyNumberFormat="1" applyFont="1" applyFill="1" applyAlignment="1">
      <alignment horizontal="center" vertical="center" wrapText="1"/>
    </xf>
    <xf numFmtId="0" fontId="34" fillId="3" borderId="0" xfId="211" applyNumberFormat="1" applyFont="1" applyFill="1" applyAlignment="1">
      <alignment horizontal="center" vertical="center" wrapText="1"/>
    </xf>
    <xf numFmtId="0" fontId="16" fillId="3" borderId="0" xfId="211" applyNumberFormat="1" applyFont="1" applyFill="1" applyBorder="1" applyAlignment="1">
      <alignment horizontal="center" vertical="center" wrapText="1"/>
    </xf>
    <xf numFmtId="0" fontId="11" fillId="3" borderId="0" xfId="211" applyNumberFormat="1" applyFont="1" applyFill="1" applyBorder="1" applyAlignment="1">
      <alignment horizontal="center" vertical="center" wrapText="1"/>
    </xf>
    <xf numFmtId="0" fontId="20" fillId="3" borderId="0" xfId="211" applyNumberFormat="1" applyFont="1" applyFill="1" applyBorder="1" applyAlignment="1">
      <alignment horizontal="center" vertical="center" wrapText="1"/>
    </xf>
    <xf numFmtId="0" fontId="50" fillId="3" borderId="0" xfId="211" applyNumberFormat="1" applyFont="1" applyFill="1" applyBorder="1" applyAlignment="1">
      <alignment horizontal="center" vertical="center" wrapText="1"/>
    </xf>
    <xf numFmtId="0" fontId="16" fillId="3" borderId="0" xfId="211" applyNumberFormat="1" applyFont="1" applyFill="1" applyBorder="1" applyAlignment="1">
      <alignment horizontal="center" vertical="center"/>
    </xf>
    <xf numFmtId="0" fontId="33" fillId="3" borderId="0" xfId="211" applyNumberFormat="1" applyFont="1" applyFill="1" applyBorder="1" applyAlignment="1">
      <alignment horizontal="center" vertical="center" wrapText="1"/>
    </xf>
    <xf numFmtId="0" fontId="51" fillId="3" borderId="0" xfId="211"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114" fillId="3" borderId="0" xfId="0" applyFont="1" applyFill="1" applyAlignment="1">
      <alignment horizontal="center" vertical="center" wrapText="1"/>
    </xf>
    <xf numFmtId="0" fontId="8" fillId="3" borderId="0" xfId="211" applyNumberFormat="1" applyFont="1" applyFill="1" applyBorder="1" applyAlignment="1">
      <alignment horizontal="center" vertical="center" wrapText="1"/>
    </xf>
    <xf numFmtId="0" fontId="14" fillId="3" borderId="0" xfId="211" applyNumberFormat="1" applyFont="1" applyFill="1" applyBorder="1" applyAlignment="1">
      <alignment horizontal="center" vertical="center"/>
    </xf>
    <xf numFmtId="0" fontId="17" fillId="3" borderId="0" xfId="211" applyNumberFormat="1" applyFont="1" applyFill="1" applyBorder="1" applyAlignment="1">
      <alignment horizontal="center" vertical="center" wrapText="1"/>
    </xf>
    <xf numFmtId="0" fontId="37" fillId="3" borderId="0" xfId="211" applyNumberFormat="1" applyFont="1" applyFill="1" applyBorder="1" applyAlignment="1">
      <alignment horizontal="center" vertical="center"/>
    </xf>
    <xf numFmtId="0" fontId="51" fillId="3" borderId="0" xfId="211" applyNumberFormat="1" applyFont="1" applyFill="1" applyBorder="1" applyAlignment="1">
      <alignment horizontal="center" vertical="center"/>
    </xf>
    <xf numFmtId="0" fontId="58" fillId="6" borderId="0" xfId="211" applyNumberFormat="1" applyFont="1" applyFill="1" applyBorder="1" applyAlignment="1">
      <alignment horizontal="center" vertical="center" wrapText="1"/>
    </xf>
    <xf numFmtId="0" fontId="22" fillId="7" borderId="0" xfId="211" applyNumberFormat="1" applyFont="1" applyFill="1" applyBorder="1" applyAlignment="1">
      <alignment horizontal="center" vertical="center" wrapText="1"/>
    </xf>
    <xf numFmtId="0" fontId="14" fillId="3" borderId="0" xfId="211" applyNumberFormat="1" applyFont="1" applyFill="1" applyBorder="1" applyAlignment="1">
      <alignment horizontal="center" vertical="center" wrapText="1"/>
    </xf>
    <xf numFmtId="0" fontId="50" fillId="3" borderId="0" xfId="211" applyNumberFormat="1" applyFont="1" applyFill="1" applyBorder="1" applyAlignment="1">
      <alignment horizontal="center" vertical="center"/>
    </xf>
    <xf numFmtId="0" fontId="38" fillId="3" borderId="0" xfId="211" applyNumberFormat="1" applyFont="1" applyFill="1" applyBorder="1" applyAlignment="1">
      <alignment horizontal="center" vertical="center"/>
    </xf>
    <xf numFmtId="0" fontId="38" fillId="3" borderId="0" xfId="0" applyFont="1" applyFill="1" applyBorder="1" applyAlignment="1">
      <alignment vertical="center" wrapText="1"/>
    </xf>
    <xf numFmtId="0" fontId="38" fillId="3" borderId="0" xfId="211" applyNumberFormat="1" applyFont="1" applyFill="1" applyBorder="1" applyAlignment="1">
      <alignment horizontal="center" vertical="center" wrapText="1"/>
    </xf>
    <xf numFmtId="0" fontId="16" fillId="3" borderId="0" xfId="0" applyFont="1" applyFill="1" applyBorder="1" applyAlignment="1">
      <alignment vertical="center" wrapText="1"/>
    </xf>
    <xf numFmtId="0" fontId="32" fillId="3" borderId="0" xfId="211" applyNumberFormat="1" applyFont="1" applyFill="1" applyBorder="1" applyAlignment="1">
      <alignment horizontal="center" vertical="center"/>
    </xf>
    <xf numFmtId="0" fontId="20" fillId="3" borderId="0" xfId="211" applyNumberFormat="1" applyFont="1" applyFill="1" applyBorder="1" applyAlignment="1">
      <alignment horizontal="center" vertical="center"/>
    </xf>
    <xf numFmtId="0" fontId="32" fillId="3" borderId="0" xfId="0" applyFont="1" applyFill="1" applyBorder="1" applyAlignment="1">
      <alignment vertical="center"/>
    </xf>
    <xf numFmtId="0" fontId="20" fillId="3" borderId="0" xfId="0" applyFont="1" applyFill="1" applyBorder="1" applyAlignment="1">
      <alignment vertical="center"/>
    </xf>
    <xf numFmtId="0" fontId="98" fillId="3" borderId="9" xfId="211" applyNumberFormat="1" applyFont="1" applyFill="1" applyBorder="1" applyAlignment="1">
      <alignment vertical="center" wrapText="1"/>
    </xf>
    <xf numFmtId="0" fontId="148" fillId="3" borderId="9" xfId="211" applyNumberFormat="1" applyFont="1" applyFill="1" applyBorder="1" applyAlignment="1">
      <alignment vertical="center" wrapText="1"/>
    </xf>
    <xf numFmtId="0" fontId="6" fillId="3" borderId="2" xfId="0" applyFont="1" applyFill="1" applyBorder="1" applyAlignment="1">
      <alignment horizontal="left" vertical="center" wrapText="1"/>
    </xf>
    <xf numFmtId="0" fontId="22" fillId="3" borderId="0" xfId="211" applyNumberFormat="1" applyFont="1" applyFill="1" applyAlignment="1">
      <alignment horizontal="center" vertical="center" wrapText="1"/>
    </xf>
    <xf numFmtId="0" fontId="51" fillId="3" borderId="0" xfId="211"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114" fillId="3" borderId="0" xfId="0" applyFont="1" applyFill="1" applyAlignment="1">
      <alignment horizontal="center" vertical="center" wrapText="1"/>
    </xf>
    <xf numFmtId="0" fontId="6" fillId="3" borderId="2" xfId="0" applyFont="1" applyFill="1" applyBorder="1" applyAlignment="1">
      <alignment horizontal="center" vertical="center" wrapText="1"/>
    </xf>
    <xf numFmtId="0" fontId="114" fillId="3" borderId="0" xfId="0" applyFont="1" applyFill="1" applyAlignment="1">
      <alignment horizontal="center" vertical="center" wrapText="1"/>
    </xf>
    <xf numFmtId="0" fontId="16" fillId="3" borderId="0" xfId="211" applyNumberFormat="1" applyFont="1" applyFill="1" applyBorder="1" applyAlignment="1">
      <alignment horizontal="center" vertical="center" wrapText="1"/>
    </xf>
    <xf numFmtId="0" fontId="22" fillId="3" borderId="0" xfId="211" applyNumberFormat="1" applyFont="1" applyFill="1" applyAlignment="1">
      <alignment horizontal="center" vertical="center" wrapText="1"/>
    </xf>
    <xf numFmtId="0" fontId="16" fillId="3" borderId="0" xfId="211" applyNumberFormat="1" applyFont="1" applyFill="1" applyAlignment="1">
      <alignment horizontal="center" vertical="center" wrapText="1"/>
    </xf>
    <xf numFmtId="0" fontId="11" fillId="3" borderId="0" xfId="211" applyNumberFormat="1" applyFont="1" applyFill="1" applyBorder="1" applyAlignment="1">
      <alignment horizontal="center" vertical="center" wrapText="1"/>
    </xf>
    <xf numFmtId="0" fontId="20" fillId="3" borderId="2" xfId="211" applyNumberFormat="1" applyFont="1" applyFill="1" applyBorder="1" applyAlignment="1">
      <alignment horizontal="center" vertical="center" wrapText="1"/>
    </xf>
    <xf numFmtId="0" fontId="16" fillId="3" borderId="2" xfId="211" applyNumberFormat="1" applyFont="1" applyFill="1" applyBorder="1" applyAlignment="1">
      <alignment horizontal="center" vertical="center" wrapText="1"/>
    </xf>
    <xf numFmtId="0" fontId="20" fillId="3" borderId="0" xfId="211" applyNumberFormat="1" applyFont="1" applyFill="1" applyBorder="1" applyAlignment="1">
      <alignment horizontal="center" vertical="center" wrapText="1"/>
    </xf>
    <xf numFmtId="0" fontId="50" fillId="3" borderId="0" xfId="211" applyNumberFormat="1" applyFont="1" applyFill="1" applyAlignment="1">
      <alignment horizontal="center" vertical="center" wrapText="1"/>
    </xf>
    <xf numFmtId="0" fontId="20" fillId="3" borderId="0" xfId="211" applyNumberFormat="1" applyFont="1" applyFill="1" applyAlignment="1">
      <alignment horizontal="center" vertical="center" wrapText="1"/>
    </xf>
    <xf numFmtId="0" fontId="33" fillId="3" borderId="0" xfId="211" applyNumberFormat="1" applyFont="1" applyFill="1" applyBorder="1" applyAlignment="1">
      <alignment horizontal="center" vertical="center" wrapText="1"/>
    </xf>
    <xf numFmtId="0" fontId="8" fillId="3" borderId="0" xfId="211" applyNumberFormat="1" applyFont="1" applyFill="1" applyBorder="1" applyAlignment="1">
      <alignment horizontal="center" vertical="center" wrapText="1"/>
    </xf>
    <xf numFmtId="0" fontId="17" fillId="3" borderId="2" xfId="211" applyNumberFormat="1" applyFont="1" applyFill="1" applyBorder="1" applyAlignment="1">
      <alignment horizontal="center" vertical="center" wrapText="1"/>
    </xf>
    <xf numFmtId="0" fontId="33" fillId="3" borderId="2" xfId="211" applyNumberFormat="1" applyFont="1" applyFill="1" applyBorder="1" applyAlignment="1">
      <alignment horizontal="center" vertical="center"/>
    </xf>
    <xf numFmtId="0" fontId="58" fillId="6" borderId="2" xfId="211" applyNumberFormat="1" applyFont="1" applyFill="1" applyBorder="1" applyAlignment="1">
      <alignment horizontal="center" vertical="center" wrapText="1"/>
    </xf>
    <xf numFmtId="0" fontId="8" fillId="3" borderId="2" xfId="211" applyNumberFormat="1" applyFont="1" applyFill="1" applyBorder="1" applyAlignment="1">
      <alignment horizontal="center" vertical="center" wrapText="1"/>
    </xf>
    <xf numFmtId="0" fontId="20" fillId="3" borderId="2" xfId="211" applyNumberFormat="1" applyFont="1" applyFill="1" applyBorder="1" applyAlignment="1">
      <alignment horizontal="center" vertical="center"/>
    </xf>
    <xf numFmtId="0" fontId="34" fillId="3" borderId="2" xfId="211" applyNumberFormat="1" applyFont="1" applyFill="1" applyBorder="1" applyAlignment="1">
      <alignment horizontal="center" vertical="center"/>
    </xf>
    <xf numFmtId="0" fontId="14" fillId="3" borderId="2" xfId="211" applyNumberFormat="1" applyFont="1" applyFill="1" applyBorder="1" applyAlignment="1">
      <alignment horizontal="center" vertical="center"/>
    </xf>
    <xf numFmtId="0" fontId="51" fillId="3" borderId="2" xfId="211" applyNumberFormat="1" applyFont="1" applyFill="1" applyBorder="1" applyAlignment="1">
      <alignment horizontal="center" vertical="center"/>
    </xf>
    <xf numFmtId="0" fontId="50" fillId="3" borderId="0" xfId="211" applyNumberFormat="1" applyFont="1" applyFill="1" applyBorder="1" applyAlignment="1">
      <alignment horizontal="center" vertical="center" wrapText="1"/>
    </xf>
    <xf numFmtId="0" fontId="33" fillId="3" borderId="0" xfId="211" applyNumberFormat="1" applyFont="1" applyFill="1" applyBorder="1" applyAlignment="1">
      <alignment horizontal="center" vertical="center" wrapText="1"/>
    </xf>
    <xf numFmtId="0" fontId="108" fillId="5" borderId="0" xfId="0" applyFont="1" applyFill="1" applyAlignment="1">
      <alignment horizontal="center" vertical="center" wrapText="1"/>
    </xf>
    <xf numFmtId="0" fontId="101" fillId="3" borderId="0" xfId="211" applyNumberFormat="1" applyFont="1" applyFill="1" applyBorder="1" applyAlignment="1">
      <alignment horizontal="center" vertical="center" wrapText="1"/>
    </xf>
    <xf numFmtId="0" fontId="20" fillId="3" borderId="0" xfId="211" applyNumberFormat="1" applyFont="1" applyFill="1" applyAlignment="1">
      <alignment horizontal="center" vertical="center" wrapText="1"/>
    </xf>
    <xf numFmtId="0" fontId="50" fillId="3" borderId="0" xfId="211" applyNumberFormat="1" applyFont="1" applyFill="1" applyBorder="1" applyAlignment="1">
      <alignment horizontal="center" vertical="center" wrapText="1"/>
    </xf>
    <xf numFmtId="0" fontId="147" fillId="3" borderId="0" xfId="211" applyNumberFormat="1" applyFont="1" applyFill="1" applyAlignment="1">
      <alignment horizontal="center" vertical="center" wrapText="1"/>
    </xf>
    <xf numFmtId="0" fontId="139" fillId="3" borderId="0" xfId="0" applyFont="1" applyFill="1" applyBorder="1" applyAlignment="1">
      <alignment vertical="center" wrapText="1"/>
    </xf>
    <xf numFmtId="0" fontId="101" fillId="3" borderId="0" xfId="0" applyFont="1" applyFill="1" applyAlignment="1">
      <alignment horizontal="center" vertical="center" wrapText="1"/>
    </xf>
    <xf numFmtId="0" fontId="149" fillId="3" borderId="0" xfId="211" applyNumberFormat="1" applyFont="1" applyFill="1" applyAlignment="1">
      <alignment horizontal="center" vertical="center" wrapText="1"/>
    </xf>
    <xf numFmtId="0" fontId="101" fillId="3" borderId="0" xfId="0" applyFont="1" applyFill="1" applyAlignment="1">
      <alignment vertical="center" wrapText="1"/>
    </xf>
    <xf numFmtId="0" fontId="140" fillId="3" borderId="0" xfId="0" applyFont="1" applyFill="1" applyAlignment="1">
      <alignment horizontal="center" vertical="center" wrapText="1"/>
    </xf>
    <xf numFmtId="0" fontId="142" fillId="3" borderId="0" xfId="211" applyNumberFormat="1" applyFont="1" applyFill="1" applyAlignment="1">
      <alignment horizontal="center" vertical="center" wrapText="1"/>
    </xf>
    <xf numFmtId="0" fontId="103" fillId="3" borderId="0" xfId="0" applyFont="1" applyFill="1" applyAlignment="1">
      <alignment vertical="center" wrapText="1"/>
    </xf>
    <xf numFmtId="0" fontId="61" fillId="3" borderId="2" xfId="0" applyFont="1" applyFill="1" applyBorder="1" applyAlignment="1">
      <alignment horizontal="center" vertical="center" wrapText="1"/>
    </xf>
    <xf numFmtId="0" fontId="62" fillId="3" borderId="2" xfId="0" applyFont="1" applyFill="1" applyBorder="1" applyAlignment="1">
      <alignment horizontal="center" vertical="center" wrapText="1"/>
    </xf>
    <xf numFmtId="0" fontId="63" fillId="3" borderId="0" xfId="211" applyNumberFormat="1" applyFont="1" applyFill="1" applyAlignment="1">
      <alignment horizontal="center" vertical="center" wrapText="1"/>
    </xf>
    <xf numFmtId="0" fontId="66" fillId="3" borderId="2" xfId="0" applyFont="1" applyFill="1" applyBorder="1" applyAlignment="1">
      <alignment horizontal="center" vertical="center" wrapText="1"/>
    </xf>
    <xf numFmtId="0" fontId="145" fillId="3" borderId="0" xfId="211" applyNumberFormat="1" applyFont="1" applyFill="1" applyBorder="1" applyAlignment="1">
      <alignment horizontal="center" vertical="center" wrapText="1"/>
    </xf>
    <xf numFmtId="0" fontId="50" fillId="3" borderId="0" xfId="211" applyNumberFormat="1" applyFont="1" applyFill="1" applyBorder="1" applyAlignment="1">
      <alignment vertical="center"/>
    </xf>
    <xf numFmtId="0" fontId="50" fillId="3" borderId="0" xfId="211" applyNumberFormat="1" applyFont="1" applyFill="1" applyBorder="1" applyAlignment="1">
      <alignment horizontal="left" vertical="center" wrapText="1"/>
    </xf>
    <xf numFmtId="0" fontId="65" fillId="3" borderId="0" xfId="211" applyNumberFormat="1" applyFont="1" applyFill="1" applyBorder="1" applyAlignment="1">
      <alignment horizontal="center" vertical="center" wrapText="1"/>
    </xf>
    <xf numFmtId="0" fontId="65" fillId="3" borderId="0" xfId="211" applyNumberFormat="1" applyFont="1" applyFill="1" applyAlignment="1">
      <alignment horizontal="center" vertical="center" wrapText="1"/>
    </xf>
    <xf numFmtId="0" fontId="150" fillId="3" borderId="2" xfId="0" applyFont="1" applyFill="1" applyBorder="1" applyAlignment="1">
      <alignment horizontal="center" vertical="center" wrapText="1"/>
    </xf>
    <xf numFmtId="0" fontId="64" fillId="3" borderId="2" xfId="0" applyFont="1" applyFill="1" applyBorder="1" applyAlignment="1">
      <alignment horizontal="center" vertical="center" wrapText="1"/>
    </xf>
    <xf numFmtId="2" fontId="64" fillId="3" borderId="2" xfId="0" applyNumberFormat="1" applyFont="1" applyFill="1" applyBorder="1" applyAlignment="1">
      <alignment horizontal="center" vertical="center" wrapText="1"/>
    </xf>
    <xf numFmtId="0" fontId="64" fillId="3" borderId="0" xfId="0" applyFont="1" applyFill="1" applyBorder="1" applyAlignment="1">
      <alignment horizontal="center" vertical="center" wrapText="1"/>
    </xf>
    <xf numFmtId="0" fontId="64" fillId="3" borderId="0" xfId="0" applyFont="1" applyFill="1" applyAlignment="1">
      <alignment horizontal="center" vertical="center" wrapText="1"/>
    </xf>
    <xf numFmtId="1" fontId="151" fillId="3" borderId="2" xfId="97" applyNumberFormat="1" applyFont="1" applyFill="1" applyBorder="1" applyAlignment="1">
      <alignment vertical="center" wrapText="1"/>
    </xf>
    <xf numFmtId="1" fontId="151" fillId="3" borderId="2" xfId="97" applyNumberFormat="1" applyFont="1" applyFill="1" applyBorder="1" applyAlignment="1">
      <alignment horizontal="left" vertical="center" wrapText="1"/>
    </xf>
    <xf numFmtId="0" fontId="150" fillId="3" borderId="2" xfId="97" applyFont="1" applyFill="1" applyBorder="1" applyAlignment="1">
      <alignment horizontal="center" vertical="center" wrapText="1"/>
    </xf>
    <xf numFmtId="0" fontId="151" fillId="3" borderId="2" xfId="97" applyFont="1" applyFill="1" applyBorder="1" applyAlignment="1">
      <alignment horizontal="center" vertical="center" wrapText="1"/>
    </xf>
    <xf numFmtId="0" fontId="100" fillId="3" borderId="3" xfId="0" applyFont="1" applyFill="1" applyBorder="1" applyAlignment="1">
      <alignment horizontal="center"/>
    </xf>
    <xf numFmtId="0" fontId="150" fillId="3" borderId="2" xfId="0" applyFont="1" applyFill="1" applyBorder="1" applyAlignment="1">
      <alignment horizontal="center" vertical="center" wrapText="1"/>
    </xf>
    <xf numFmtId="0" fontId="150" fillId="3" borderId="2" xfId="97" applyFont="1" applyFill="1" applyBorder="1" applyAlignment="1">
      <alignment horizontal="center" vertical="center" wrapText="1"/>
    </xf>
    <xf numFmtId="0" fontId="50" fillId="3" borderId="0" xfId="211" applyNumberFormat="1" applyFont="1" applyFill="1" applyBorder="1" applyAlignment="1">
      <alignment horizontal="center" vertical="center" wrapText="1"/>
    </xf>
    <xf numFmtId="0" fontId="110" fillId="3" borderId="0" xfId="0" applyFont="1" applyFill="1" applyBorder="1" applyAlignment="1">
      <alignment horizontal="center" vertical="center" wrapText="1"/>
    </xf>
    <xf numFmtId="0" fontId="158" fillId="3" borderId="0" xfId="0" applyFont="1" applyFill="1" applyAlignment="1">
      <alignment horizontal="center" wrapText="1"/>
    </xf>
    <xf numFmtId="0" fontId="159" fillId="3" borderId="3" xfId="0" applyFont="1" applyFill="1" applyBorder="1" applyAlignment="1">
      <alignment horizontal="center"/>
    </xf>
    <xf numFmtId="0" fontId="59" fillId="3" borderId="2" xfId="211" applyNumberFormat="1" applyFont="1" applyFill="1" applyBorder="1" applyAlignment="1">
      <alignment horizontal="center" vertical="center" wrapText="1"/>
    </xf>
    <xf numFmtId="0" fontId="59" fillId="3" borderId="0" xfId="211" applyNumberFormat="1" applyFont="1" applyFill="1" applyAlignment="1">
      <alignment horizontal="center" vertical="center" wrapText="1"/>
    </xf>
    <xf numFmtId="0" fontId="84" fillId="3" borderId="0" xfId="0" applyFont="1" applyFill="1" applyAlignment="1">
      <alignment horizontal="center" vertical="center" wrapText="1"/>
    </xf>
    <xf numFmtId="0" fontId="85" fillId="3" borderId="2" xfId="0" applyFont="1" applyFill="1" applyBorder="1" applyAlignment="1">
      <alignment horizontal="center" vertical="center" wrapText="1"/>
    </xf>
    <xf numFmtId="1" fontId="84" fillId="3" borderId="0" xfId="0" applyNumberFormat="1" applyFont="1" applyFill="1" applyBorder="1" applyAlignment="1">
      <alignment horizontal="left" vertical="center" wrapText="1"/>
    </xf>
    <xf numFmtId="0" fontId="16" fillId="3" borderId="0" xfId="211" applyNumberFormat="1" applyFont="1" applyFill="1" applyBorder="1" applyAlignment="1">
      <alignment horizontal="center" vertical="top" wrapText="1"/>
    </xf>
    <xf numFmtId="0" fontId="16" fillId="3" borderId="2" xfId="211" applyNumberFormat="1" applyFont="1" applyFill="1" applyBorder="1" applyAlignment="1">
      <alignment horizontal="center" vertical="top" wrapText="1"/>
    </xf>
    <xf numFmtId="0" fontId="11" fillId="3" borderId="2" xfId="211" applyNumberFormat="1" applyFont="1" applyFill="1" applyBorder="1" applyAlignment="1">
      <alignment horizontal="center" vertical="center" wrapText="1"/>
    </xf>
    <xf numFmtId="0" fontId="16" fillId="3" borderId="2" xfId="211" applyNumberFormat="1" applyFont="1" applyFill="1" applyBorder="1" applyAlignment="1">
      <alignment horizontal="center" vertical="center" wrapText="1"/>
    </xf>
    <xf numFmtId="0" fontId="16" fillId="3" borderId="6" xfId="211" applyNumberFormat="1" applyFont="1" applyFill="1" applyBorder="1" applyAlignment="1">
      <alignment horizontal="center" vertical="top" wrapText="1"/>
    </xf>
    <xf numFmtId="0" fontId="16" fillId="3" borderId="7" xfId="211" applyNumberFormat="1" applyFont="1" applyFill="1" applyBorder="1" applyAlignment="1">
      <alignment horizontal="center" vertical="top" wrapText="1"/>
    </xf>
    <xf numFmtId="0" fontId="16" fillId="3" borderId="4" xfId="211" applyNumberFormat="1" applyFont="1" applyFill="1" applyBorder="1" applyAlignment="1">
      <alignment horizontal="center" vertical="top" wrapText="1"/>
    </xf>
    <xf numFmtId="0" fontId="16" fillId="3" borderId="5" xfId="211" applyNumberFormat="1" applyFont="1" applyFill="1" applyBorder="1" applyAlignment="1">
      <alignment horizontal="center" vertical="top" wrapText="1"/>
    </xf>
    <xf numFmtId="0" fontId="16" fillId="3" borderId="0" xfId="211" applyNumberFormat="1" applyFont="1" applyFill="1" applyBorder="1" applyAlignment="1">
      <alignment horizontal="center" vertical="center" wrapText="1"/>
    </xf>
    <xf numFmtId="0" fontId="11" fillId="3" borderId="0" xfId="211" applyNumberFormat="1" applyFont="1" applyFill="1" applyBorder="1" applyAlignment="1">
      <alignment horizontal="center" vertical="center"/>
    </xf>
    <xf numFmtId="0" fontId="16" fillId="3" borderId="0" xfId="211" applyNumberFormat="1" applyFont="1" applyFill="1" applyAlignment="1">
      <alignment horizontal="center" vertical="center" wrapText="1"/>
    </xf>
    <xf numFmtId="0" fontId="11" fillId="3" borderId="4" xfId="211" applyNumberFormat="1" applyFont="1" applyFill="1" applyBorder="1" applyAlignment="1">
      <alignment horizontal="center" vertical="center" wrapText="1"/>
    </xf>
    <xf numFmtId="0" fontId="11" fillId="3" borderId="5" xfId="211" applyNumberFormat="1" applyFont="1" applyFill="1" applyBorder="1" applyAlignment="1">
      <alignment horizontal="center" vertical="center" wrapText="1"/>
    </xf>
    <xf numFmtId="0" fontId="16" fillId="3" borderId="4" xfId="211" applyNumberFormat="1" applyFont="1" applyFill="1" applyBorder="1" applyAlignment="1">
      <alignment horizontal="center" vertical="center" wrapText="1"/>
    </xf>
    <xf numFmtId="0" fontId="16" fillId="3" borderId="5" xfId="211" applyNumberFormat="1" applyFont="1" applyFill="1" applyBorder="1" applyAlignment="1">
      <alignment horizontal="center" vertical="center" wrapText="1"/>
    </xf>
    <xf numFmtId="0" fontId="24" fillId="3" borderId="4" xfId="211" applyNumberFormat="1" applyFont="1" applyFill="1" applyBorder="1" applyAlignment="1">
      <alignment horizontal="center" vertical="center" wrapText="1"/>
    </xf>
    <xf numFmtId="0" fontId="24" fillId="3" borderId="5" xfId="211" applyNumberFormat="1" applyFont="1" applyFill="1" applyBorder="1" applyAlignment="1">
      <alignment horizontal="center" vertical="center" wrapText="1"/>
    </xf>
    <xf numFmtId="0" fontId="24" fillId="3" borderId="6" xfId="211" applyNumberFormat="1" applyFont="1" applyFill="1" applyBorder="1" applyAlignment="1">
      <alignment horizontal="center" vertical="center" wrapText="1"/>
    </xf>
    <xf numFmtId="0" fontId="24" fillId="3" borderId="7" xfId="211" applyNumberFormat="1" applyFont="1" applyFill="1" applyBorder="1" applyAlignment="1">
      <alignment horizontal="center" vertical="center" wrapText="1"/>
    </xf>
    <xf numFmtId="0" fontId="20" fillId="3" borderId="2" xfId="211" applyNumberFormat="1" applyFont="1" applyFill="1" applyBorder="1" applyAlignment="1">
      <alignment horizontal="center" vertical="center" wrapText="1"/>
    </xf>
    <xf numFmtId="0" fontId="15" fillId="3" borderId="0" xfId="211" applyNumberFormat="1" applyFont="1" applyFill="1" applyBorder="1" applyAlignment="1">
      <alignment horizontal="left" vertical="center"/>
    </xf>
    <xf numFmtId="0" fontId="16" fillId="3" borderId="3" xfId="211" applyNumberFormat="1" applyFont="1" applyFill="1" applyBorder="1" applyAlignment="1">
      <alignment horizontal="center" vertical="center" wrapText="1"/>
    </xf>
    <xf numFmtId="0" fontId="16" fillId="3" borderId="10" xfId="211" applyNumberFormat="1" applyFont="1" applyFill="1" applyBorder="1" applyAlignment="1">
      <alignment horizontal="center" vertical="center" wrapText="1"/>
    </xf>
    <xf numFmtId="0" fontId="16" fillId="3" borderId="11" xfId="211" applyNumberFormat="1" applyFont="1" applyFill="1" applyBorder="1" applyAlignment="1">
      <alignment horizontal="center" vertical="center" wrapText="1"/>
    </xf>
    <xf numFmtId="0" fontId="20" fillId="3" borderId="0" xfId="211" applyNumberFormat="1" applyFont="1" applyFill="1" applyBorder="1" applyAlignment="1">
      <alignment horizontal="center" vertical="center" wrapText="1"/>
    </xf>
    <xf numFmtId="0" fontId="20" fillId="3" borderId="0" xfId="211" applyNumberFormat="1" applyFont="1" applyFill="1" applyBorder="1" applyAlignment="1">
      <alignment horizontal="left" vertical="center" wrapText="1"/>
    </xf>
    <xf numFmtId="0" fontId="11" fillId="3" borderId="0" xfId="211" applyNumberFormat="1" applyFont="1" applyFill="1" applyBorder="1" applyAlignment="1">
      <alignment horizontal="center" vertical="center" wrapText="1"/>
    </xf>
    <xf numFmtId="0" fontId="30" fillId="3" borderId="4" xfId="211" applyNumberFormat="1" applyFont="1" applyFill="1" applyBorder="1" applyAlignment="1">
      <alignment horizontal="center" vertical="top" wrapText="1"/>
    </xf>
    <xf numFmtId="0" fontId="30" fillId="3" borderId="5" xfId="211" applyNumberFormat="1" applyFont="1" applyFill="1" applyBorder="1" applyAlignment="1">
      <alignment horizontal="center" vertical="top" wrapText="1"/>
    </xf>
    <xf numFmtId="0" fontId="15" fillId="3" borderId="6" xfId="211" applyNumberFormat="1" applyFont="1" applyFill="1" applyBorder="1" applyAlignment="1">
      <alignment horizontal="center" vertical="center" wrapText="1"/>
    </xf>
    <xf numFmtId="0" fontId="15" fillId="3" borderId="7" xfId="211" applyNumberFormat="1" applyFont="1" applyFill="1" applyBorder="1" applyAlignment="1">
      <alignment horizontal="center" vertical="center" wrapText="1"/>
    </xf>
    <xf numFmtId="0" fontId="18" fillId="3" borderId="2" xfId="211" applyNumberFormat="1" applyFont="1" applyFill="1" applyBorder="1" applyAlignment="1">
      <alignment horizontal="center" vertical="center" wrapText="1"/>
    </xf>
    <xf numFmtId="0" fontId="33" fillId="3" borderId="0" xfId="211" applyNumberFormat="1" applyFont="1" applyFill="1" applyAlignment="1">
      <alignment horizontal="center" vertical="top" wrapText="1"/>
    </xf>
    <xf numFmtId="0" fontId="16" fillId="3" borderId="0" xfId="211" applyNumberFormat="1" applyFont="1" applyFill="1" applyAlignment="1">
      <alignment horizontal="center" vertical="top" wrapText="1"/>
    </xf>
    <xf numFmtId="0" fontId="22" fillId="3" borderId="0" xfId="211" applyNumberFormat="1" applyFont="1" applyFill="1" applyAlignment="1">
      <alignment horizontal="center" vertical="center" wrapText="1"/>
    </xf>
    <xf numFmtId="0" fontId="152" fillId="3" borderId="0" xfId="211" applyNumberFormat="1" applyFont="1" applyFill="1" applyBorder="1" applyAlignment="1">
      <alignment horizontal="center" vertical="center" wrapText="1"/>
    </xf>
    <xf numFmtId="0" fontId="153" fillId="3" borderId="0" xfId="211" applyNumberFormat="1" applyFont="1" applyFill="1" applyBorder="1" applyAlignment="1">
      <alignment horizontal="center" vertical="center" wrapText="1"/>
    </xf>
    <xf numFmtId="0" fontId="24" fillId="3" borderId="2" xfId="211" applyNumberFormat="1" applyFont="1" applyFill="1" applyBorder="1" applyAlignment="1">
      <alignment horizontal="center" vertical="center" wrapText="1"/>
    </xf>
    <xf numFmtId="0" fontId="37" fillId="3" borderId="12" xfId="211" applyNumberFormat="1" applyFont="1" applyFill="1" applyBorder="1" applyAlignment="1">
      <alignment horizontal="center" vertical="center" wrapText="1"/>
    </xf>
    <xf numFmtId="0" fontId="37" fillId="3" borderId="7" xfId="211" applyNumberFormat="1" applyFont="1" applyFill="1" applyBorder="1" applyAlignment="1">
      <alignment horizontal="center" vertical="center" wrapText="1"/>
    </xf>
    <xf numFmtId="0" fontId="18" fillId="3" borderId="4" xfId="211" applyNumberFormat="1" applyFont="1" applyFill="1" applyBorder="1" applyAlignment="1">
      <alignment horizontal="center" vertical="center" wrapText="1"/>
    </xf>
    <xf numFmtId="0" fontId="18" fillId="3" borderId="5" xfId="211" applyNumberFormat="1" applyFont="1" applyFill="1" applyBorder="1" applyAlignment="1">
      <alignment horizontal="center" vertical="center" wrapText="1"/>
    </xf>
    <xf numFmtId="0" fontId="16" fillId="3" borderId="9" xfId="211" applyNumberFormat="1" applyFont="1" applyFill="1" applyBorder="1" applyAlignment="1">
      <alignment horizontal="center" vertical="center" wrapText="1"/>
    </xf>
    <xf numFmtId="0" fontId="24" fillId="3" borderId="13" xfId="211" applyNumberFormat="1" applyFont="1" applyFill="1" applyBorder="1" applyAlignment="1">
      <alignment horizontal="center" vertical="center" wrapText="1"/>
    </xf>
    <xf numFmtId="0" fontId="92" fillId="3" borderId="0" xfId="211" applyNumberFormat="1" applyFont="1" applyFill="1" applyBorder="1" applyAlignment="1">
      <alignment horizontal="center" vertical="center" wrapText="1"/>
    </xf>
    <xf numFmtId="0" fontId="79" fillId="3" borderId="0" xfId="211" applyNumberFormat="1" applyFont="1" applyFill="1" applyBorder="1" applyAlignment="1">
      <alignment horizontal="center" vertical="center" wrapText="1"/>
    </xf>
    <xf numFmtId="0" fontId="93" fillId="3" borderId="4" xfId="211" applyNumberFormat="1" applyFont="1" applyFill="1" applyBorder="1" applyAlignment="1">
      <alignment horizontal="center" vertical="center" wrapText="1"/>
    </xf>
    <xf numFmtId="0" fontId="93" fillId="3" borderId="5" xfId="211" applyNumberFormat="1" applyFont="1" applyFill="1" applyBorder="1" applyAlignment="1">
      <alignment horizontal="center" vertical="center" wrapText="1"/>
    </xf>
    <xf numFmtId="0" fontId="79" fillId="3" borderId="2" xfId="211" applyNumberFormat="1" applyFont="1" applyFill="1" applyBorder="1" applyAlignment="1">
      <alignment horizontal="center" vertical="center" wrapText="1"/>
    </xf>
    <xf numFmtId="0" fontId="101" fillId="3" borderId="0" xfId="211" applyNumberFormat="1" applyFont="1" applyFill="1" applyBorder="1" applyAlignment="1">
      <alignment horizontal="center" vertical="center" wrapText="1"/>
    </xf>
    <xf numFmtId="0" fontId="92" fillId="3" borderId="2" xfId="211" applyNumberFormat="1" applyFont="1" applyFill="1" applyBorder="1" applyAlignment="1">
      <alignment horizontal="center" vertical="center" wrapText="1"/>
    </xf>
    <xf numFmtId="0" fontId="105" fillId="0" borderId="0" xfId="211" applyNumberFormat="1" applyFont="1" applyFill="1" applyBorder="1" applyAlignment="1">
      <alignment horizontal="center" vertical="center" wrapText="1"/>
    </xf>
    <xf numFmtId="0" fontId="105" fillId="0" borderId="0" xfId="211" applyNumberFormat="1" applyFont="1" applyFill="1" applyBorder="1" applyAlignment="1">
      <alignment horizontal="center" vertical="center"/>
    </xf>
    <xf numFmtId="0" fontId="79" fillId="3" borderId="3" xfId="211" applyNumberFormat="1" applyFont="1" applyFill="1" applyBorder="1" applyAlignment="1">
      <alignment horizontal="center" vertical="center" wrapText="1"/>
    </xf>
    <xf numFmtId="0" fontId="92" fillId="3" borderId="0" xfId="211" applyNumberFormat="1" applyFont="1" applyFill="1" applyAlignment="1">
      <alignment horizontal="center" vertical="center" wrapText="1"/>
    </xf>
    <xf numFmtId="0" fontId="90" fillId="3" borderId="2" xfId="211" applyNumberFormat="1" applyFont="1" applyFill="1" applyBorder="1" applyAlignment="1">
      <alignment horizontal="center" vertical="center" wrapText="1"/>
    </xf>
    <xf numFmtId="0" fontId="85" fillId="3" borderId="6" xfId="211" applyNumberFormat="1" applyFont="1" applyFill="1" applyBorder="1" applyAlignment="1">
      <alignment horizontal="center" vertical="center" wrapText="1"/>
    </xf>
    <xf numFmtId="0" fontId="85" fillId="3" borderId="7" xfId="211" applyNumberFormat="1" applyFont="1" applyFill="1" applyBorder="1" applyAlignment="1">
      <alignment horizontal="center" vertical="center" wrapText="1"/>
    </xf>
    <xf numFmtId="0" fontId="85" fillId="3" borderId="4" xfId="211" applyNumberFormat="1" applyFont="1" applyFill="1" applyBorder="1" applyAlignment="1">
      <alignment horizontal="center" vertical="center" wrapText="1"/>
    </xf>
    <xf numFmtId="0" fontId="85" fillId="3" borderId="5" xfId="211" applyNumberFormat="1" applyFont="1" applyFill="1" applyBorder="1" applyAlignment="1">
      <alignment horizontal="center" vertical="center" wrapText="1"/>
    </xf>
    <xf numFmtId="0" fontId="154" fillId="3" borderId="1" xfId="0" applyFont="1" applyFill="1" applyBorder="1" applyAlignment="1">
      <alignment horizontal="center" vertical="center" wrapText="1"/>
    </xf>
    <xf numFmtId="0" fontId="154" fillId="3" borderId="0" xfId="0" applyFont="1" applyFill="1" applyBorder="1" applyAlignment="1">
      <alignment horizontal="center" vertical="center" wrapText="1"/>
    </xf>
    <xf numFmtId="0" fontId="87" fillId="3" borderId="4" xfId="211" applyNumberFormat="1" applyFont="1" applyFill="1" applyBorder="1" applyAlignment="1">
      <alignment horizontal="center" vertical="center" wrapText="1"/>
    </xf>
    <xf numFmtId="0" fontId="87" fillId="3" borderId="13" xfId="211" applyNumberFormat="1" applyFont="1" applyFill="1" applyBorder="1" applyAlignment="1">
      <alignment horizontal="center" vertical="center" wrapText="1"/>
    </xf>
    <xf numFmtId="0" fontId="87" fillId="3" borderId="5" xfId="211" applyNumberFormat="1" applyFont="1" applyFill="1" applyBorder="1" applyAlignment="1">
      <alignment horizontal="center" vertical="center" wrapText="1"/>
    </xf>
    <xf numFmtId="0" fontId="87" fillId="3" borderId="6" xfId="211" applyNumberFormat="1" applyFont="1" applyFill="1" applyBorder="1" applyAlignment="1">
      <alignment horizontal="center" vertical="center" wrapText="1"/>
    </xf>
    <xf numFmtId="0" fontId="87" fillId="3" borderId="7" xfId="211" applyNumberFormat="1" applyFont="1" applyFill="1" applyBorder="1" applyAlignment="1">
      <alignment horizontal="center" vertical="center" wrapText="1"/>
    </xf>
    <xf numFmtId="0" fontId="79" fillId="3" borderId="4" xfId="211" applyNumberFormat="1" applyFont="1" applyFill="1" applyBorder="1" applyAlignment="1">
      <alignment horizontal="center" vertical="center" wrapText="1"/>
    </xf>
    <xf numFmtId="0" fontId="79" fillId="3" borderId="5" xfId="211" applyNumberFormat="1" applyFont="1" applyFill="1" applyBorder="1" applyAlignment="1">
      <alignment horizontal="center" vertical="center" wrapText="1"/>
    </xf>
    <xf numFmtId="0" fontId="101" fillId="0" borderId="0" xfId="211" applyNumberFormat="1" applyFont="1" applyFill="1" applyBorder="1" applyAlignment="1">
      <alignment horizontal="center" vertical="center" wrapText="1"/>
    </xf>
    <xf numFmtId="0" fontId="79" fillId="3" borderId="0" xfId="211" applyNumberFormat="1" applyFont="1" applyFill="1" applyAlignment="1">
      <alignment horizontal="center" vertical="center" wrapText="1"/>
    </xf>
    <xf numFmtId="0" fontId="86" fillId="3" borderId="2" xfId="211" applyNumberFormat="1" applyFont="1" applyFill="1" applyBorder="1" applyAlignment="1">
      <alignment horizontal="center" vertical="center" wrapText="1"/>
    </xf>
    <xf numFmtId="0" fontId="93" fillId="3" borderId="2" xfId="211" applyNumberFormat="1" applyFont="1" applyFill="1" applyBorder="1" applyAlignment="1">
      <alignment horizontal="center" vertical="center" wrapText="1"/>
    </xf>
    <xf numFmtId="0" fontId="89" fillId="3" borderId="2" xfId="211" applyNumberFormat="1" applyFont="1" applyFill="1" applyBorder="1" applyAlignment="1">
      <alignment horizontal="center" vertical="center" wrapText="1"/>
    </xf>
    <xf numFmtId="0" fontId="77" fillId="3" borderId="0" xfId="211" applyNumberFormat="1" applyFont="1" applyFill="1" applyAlignment="1">
      <alignment horizontal="center" vertical="center" wrapText="1"/>
    </xf>
    <xf numFmtId="0" fontId="100" fillId="3" borderId="0" xfId="211" applyNumberFormat="1" applyFont="1" applyFill="1" applyAlignment="1">
      <alignment horizontal="center" vertical="center" wrapText="1"/>
    </xf>
    <xf numFmtId="0" fontId="79" fillId="3" borderId="14" xfId="211" applyNumberFormat="1" applyFont="1" applyFill="1" applyBorder="1" applyAlignment="1">
      <alignment horizontal="center" vertical="center" wrapText="1"/>
    </xf>
    <xf numFmtId="0" fontId="79" fillId="3" borderId="10" xfId="211" applyNumberFormat="1" applyFont="1" applyFill="1" applyBorder="1" applyAlignment="1">
      <alignment horizontal="center" vertical="center" wrapText="1"/>
    </xf>
    <xf numFmtId="0" fontId="93" fillId="3" borderId="6" xfId="211" applyNumberFormat="1" applyFont="1" applyFill="1" applyBorder="1" applyAlignment="1">
      <alignment horizontal="center" vertical="center" wrapText="1"/>
    </xf>
    <xf numFmtId="0" fontId="93" fillId="3" borderId="7" xfId="211" applyNumberFormat="1" applyFont="1" applyFill="1" applyBorder="1" applyAlignment="1">
      <alignment horizontal="center" vertical="center" wrapText="1"/>
    </xf>
    <xf numFmtId="0" fontId="87" fillId="3" borderId="0" xfId="211" applyNumberFormat="1" applyFont="1" applyFill="1" applyBorder="1" applyAlignment="1">
      <alignment horizontal="left" vertical="center"/>
    </xf>
    <xf numFmtId="0" fontId="85" fillId="3" borderId="13" xfId="211" applyNumberFormat="1" applyFont="1" applyFill="1" applyBorder="1" applyAlignment="1">
      <alignment horizontal="center" vertical="center" wrapText="1"/>
    </xf>
    <xf numFmtId="0" fontId="85" fillId="3" borderId="0" xfId="211" applyNumberFormat="1" applyFont="1" applyFill="1" applyBorder="1" applyAlignment="1">
      <alignment horizontal="center" vertical="center" wrapText="1"/>
    </xf>
    <xf numFmtId="0" fontId="60" fillId="3" borderId="0" xfId="211" applyNumberFormat="1" applyFont="1" applyFill="1" applyAlignment="1">
      <alignment horizontal="center" vertical="center" wrapText="1"/>
    </xf>
    <xf numFmtId="0" fontId="34" fillId="3" borderId="0" xfId="211" applyNumberFormat="1" applyFont="1" applyFill="1" applyBorder="1" applyAlignment="1">
      <alignment horizontal="center" vertical="center" wrapText="1"/>
    </xf>
    <xf numFmtId="0" fontId="60" fillId="3" borderId="4" xfId="211" applyNumberFormat="1" applyFont="1" applyFill="1" applyBorder="1" applyAlignment="1">
      <alignment horizontal="center" vertical="center" wrapText="1"/>
    </xf>
    <xf numFmtId="0" fontId="60" fillId="3" borderId="13" xfId="211" applyNumberFormat="1" applyFont="1" applyFill="1" applyBorder="1" applyAlignment="1">
      <alignment horizontal="center" vertical="center" wrapText="1"/>
    </xf>
    <xf numFmtId="0" fontId="60" fillId="3" borderId="5" xfId="211" applyNumberFormat="1" applyFont="1" applyFill="1" applyBorder="1" applyAlignment="1">
      <alignment horizontal="center" vertical="center" wrapText="1"/>
    </xf>
    <xf numFmtId="0" fontId="59" fillId="3" borderId="6" xfId="211" applyNumberFormat="1" applyFont="1" applyFill="1" applyBorder="1" applyAlignment="1">
      <alignment horizontal="center" vertical="center" wrapText="1"/>
    </xf>
    <xf numFmtId="0" fontId="59" fillId="3" borderId="7" xfId="211" applyNumberFormat="1" applyFont="1" applyFill="1" applyBorder="1" applyAlignment="1">
      <alignment horizontal="center" vertical="center" wrapText="1"/>
    </xf>
    <xf numFmtId="0" fontId="59" fillId="3" borderId="2" xfId="211" applyNumberFormat="1" applyFont="1" applyFill="1" applyBorder="1" applyAlignment="1">
      <alignment horizontal="center" vertical="center" wrapText="1"/>
    </xf>
    <xf numFmtId="0" fontId="33" fillId="3" borderId="0" xfId="211" applyNumberFormat="1" applyFont="1" applyFill="1" applyBorder="1" applyAlignment="1">
      <alignment horizontal="center" vertical="center" wrapText="1"/>
    </xf>
    <xf numFmtId="0" fontId="59" fillId="3" borderId="0" xfId="211" applyNumberFormat="1" applyFont="1" applyFill="1" applyBorder="1" applyAlignment="1">
      <alignment horizontal="center" vertical="center" wrapText="1"/>
    </xf>
    <xf numFmtId="0" fontId="59" fillId="3" borderId="3" xfId="211" applyNumberFormat="1" applyFont="1" applyFill="1" applyBorder="1" applyAlignment="1">
      <alignment horizontal="center" vertical="center" wrapText="1"/>
    </xf>
    <xf numFmtId="0" fontId="59" fillId="3" borderId="4" xfId="211" applyNumberFormat="1" applyFont="1" applyFill="1" applyBorder="1" applyAlignment="1">
      <alignment horizontal="center" vertical="center" wrapText="1"/>
    </xf>
    <xf numFmtId="0" fontId="59" fillId="3" borderId="5" xfId="211" applyNumberFormat="1" applyFont="1" applyFill="1" applyBorder="1" applyAlignment="1">
      <alignment horizontal="center" vertical="center" wrapText="1"/>
    </xf>
    <xf numFmtId="0" fontId="59" fillId="3" borderId="12" xfId="211" applyNumberFormat="1" applyFont="1" applyFill="1" applyBorder="1" applyAlignment="1">
      <alignment horizontal="center" vertical="center" wrapText="1"/>
    </xf>
    <xf numFmtId="0" fontId="59" fillId="3" borderId="10" xfId="211" applyNumberFormat="1" applyFont="1" applyFill="1" applyBorder="1" applyAlignment="1">
      <alignment horizontal="center" vertical="center" wrapText="1"/>
    </xf>
    <xf numFmtId="0" fontId="149" fillId="3" borderId="0" xfId="211" applyNumberFormat="1" applyFont="1" applyFill="1" applyBorder="1" applyAlignment="1">
      <alignment horizontal="center" vertical="center" wrapText="1"/>
    </xf>
    <xf numFmtId="0" fontId="59" fillId="3" borderId="13" xfId="211" applyNumberFormat="1" applyFont="1" applyFill="1" applyBorder="1" applyAlignment="1">
      <alignment horizontal="center" vertical="center" wrapText="1"/>
    </xf>
    <xf numFmtId="0" fontId="51" fillId="3" borderId="0" xfId="211" applyNumberFormat="1" applyFont="1" applyFill="1" applyBorder="1" applyAlignment="1">
      <alignment horizontal="center" vertical="center" wrapText="1"/>
    </xf>
    <xf numFmtId="0" fontId="55" fillId="3" borderId="1"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20" fillId="3" borderId="0" xfId="211" applyNumberFormat="1" applyFont="1" applyFill="1" applyAlignment="1">
      <alignment horizontal="center" vertical="center" wrapText="1"/>
    </xf>
    <xf numFmtId="0" fontId="60" fillId="3" borderId="6" xfId="211" applyNumberFormat="1" applyFont="1" applyFill="1" applyBorder="1" applyAlignment="1">
      <alignment horizontal="center" vertical="center" wrapText="1"/>
    </xf>
    <xf numFmtId="0" fontId="60" fillId="3" borderId="7" xfId="211" applyNumberFormat="1" applyFont="1" applyFill="1" applyBorder="1" applyAlignment="1">
      <alignment horizontal="center" vertical="center" wrapText="1"/>
    </xf>
    <xf numFmtId="0" fontId="50" fillId="3" borderId="0" xfId="211" applyNumberFormat="1" applyFont="1" applyFill="1" applyAlignment="1">
      <alignment horizontal="center" vertical="center" wrapText="1"/>
    </xf>
    <xf numFmtId="0" fontId="52" fillId="3" borderId="1"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9" fillId="3" borderId="0" xfId="211" applyNumberFormat="1" applyFont="1" applyFill="1" applyAlignment="1">
      <alignment horizontal="center" vertical="center" wrapText="1"/>
    </xf>
    <xf numFmtId="0" fontId="60" fillId="3" borderId="15" xfId="211" applyNumberFormat="1" applyFont="1" applyFill="1" applyBorder="1" applyAlignment="1">
      <alignment horizontal="center" vertical="center" wrapText="1"/>
    </xf>
    <xf numFmtId="0" fontId="33" fillId="3" borderId="0" xfId="211" applyNumberFormat="1" applyFont="1" applyFill="1" applyBorder="1" applyAlignment="1">
      <alignment horizontal="left" vertical="center" wrapText="1"/>
    </xf>
    <xf numFmtId="0" fontId="60" fillId="3" borderId="0" xfId="211" applyNumberFormat="1" applyFont="1" applyFill="1" applyBorder="1" applyAlignment="1">
      <alignment horizontal="center" vertical="center" wrapText="1"/>
    </xf>
    <xf numFmtId="0" fontId="108" fillId="3" borderId="2" xfId="0" applyFont="1" applyFill="1" applyBorder="1" applyAlignment="1">
      <alignment horizontal="center" vertical="center" wrapText="1"/>
    </xf>
    <xf numFmtId="0" fontId="78" fillId="3" borderId="6" xfId="0" applyFont="1" applyFill="1" applyBorder="1" applyAlignment="1">
      <alignment horizontal="center" vertical="center" wrapText="1"/>
    </xf>
    <xf numFmtId="0" fontId="78" fillId="3" borderId="15" xfId="0" applyFont="1" applyFill="1" applyBorder="1" applyAlignment="1">
      <alignment horizontal="center" vertical="center" wrapText="1"/>
    </xf>
    <xf numFmtId="0" fontId="78" fillId="3" borderId="7" xfId="0" applyFont="1" applyFill="1" applyBorder="1" applyAlignment="1">
      <alignment horizontal="center" vertical="center" wrapText="1"/>
    </xf>
    <xf numFmtId="0" fontId="150" fillId="3" borderId="6" xfId="0" applyFont="1" applyFill="1" applyBorder="1" applyAlignment="1">
      <alignment horizontal="center" vertical="center" wrapText="1"/>
    </xf>
    <xf numFmtId="0" fontId="150" fillId="3" borderId="15" xfId="0" applyFont="1" applyFill="1" applyBorder="1" applyAlignment="1">
      <alignment horizontal="center" vertical="center" wrapText="1"/>
    </xf>
    <xf numFmtId="0" fontId="150" fillId="3" borderId="7" xfId="0" applyFont="1" applyFill="1" applyBorder="1" applyAlignment="1">
      <alignment horizontal="center" vertical="center" wrapText="1"/>
    </xf>
    <xf numFmtId="0" fontId="77" fillId="3" borderId="6" xfId="0" applyFont="1" applyFill="1" applyBorder="1" applyAlignment="1">
      <alignment horizontal="center" vertical="center" wrapText="1"/>
    </xf>
    <xf numFmtId="0" fontId="77" fillId="3" borderId="15" xfId="0" applyFont="1" applyFill="1" applyBorder="1" applyAlignment="1">
      <alignment horizontal="center" vertical="center" wrapText="1"/>
    </xf>
    <xf numFmtId="0" fontId="77" fillId="3" borderId="7" xfId="0" applyFont="1" applyFill="1" applyBorder="1" applyAlignment="1">
      <alignment horizontal="center" vertical="center" wrapText="1"/>
    </xf>
    <xf numFmtId="0" fontId="86" fillId="3" borderId="0" xfId="0" applyFont="1" applyFill="1" applyBorder="1" applyAlignment="1">
      <alignment horizontal="left" vertical="center" wrapText="1"/>
    </xf>
    <xf numFmtId="0" fontId="155" fillId="3" borderId="2" xfId="0" applyFont="1" applyFill="1" applyBorder="1" applyAlignment="1">
      <alignment horizontal="center" vertical="center" wrapText="1"/>
    </xf>
    <xf numFmtId="0" fontId="78" fillId="3" borderId="2" xfId="0" applyFont="1" applyFill="1" applyBorder="1" applyAlignment="1">
      <alignment horizontal="center" vertical="center" wrapText="1"/>
    </xf>
    <xf numFmtId="0" fontId="156" fillId="3" borderId="2" xfId="0" applyFont="1" applyFill="1" applyBorder="1" applyAlignment="1">
      <alignment horizontal="center" vertical="center" wrapText="1"/>
    </xf>
    <xf numFmtId="0" fontId="156" fillId="3" borderId="6" xfId="0" applyFont="1" applyFill="1" applyBorder="1" applyAlignment="1">
      <alignment horizontal="center" vertical="center" wrapText="1"/>
    </xf>
    <xf numFmtId="0" fontId="156" fillId="3" borderId="15" xfId="0" applyFont="1" applyFill="1" applyBorder="1" applyAlignment="1">
      <alignment horizontal="center" vertical="center" wrapText="1"/>
    </xf>
    <xf numFmtId="0" fontId="156" fillId="3" borderId="7" xfId="0" applyFont="1" applyFill="1" applyBorder="1" applyAlignment="1">
      <alignment horizontal="center" vertical="center" wrapText="1"/>
    </xf>
    <xf numFmtId="0" fontId="77" fillId="3" borderId="2" xfId="0" applyFont="1" applyFill="1" applyBorder="1" applyAlignment="1">
      <alignment horizontal="left" vertical="center" wrapText="1"/>
    </xf>
    <xf numFmtId="0" fontId="159" fillId="3" borderId="0" xfId="0" applyFont="1" applyFill="1" applyBorder="1" applyAlignment="1">
      <alignment horizontal="left"/>
    </xf>
    <xf numFmtId="0" fontId="150" fillId="3" borderId="2" xfId="0" applyFont="1" applyFill="1" applyBorder="1" applyAlignment="1">
      <alignment horizontal="center" vertical="center" wrapText="1"/>
    </xf>
    <xf numFmtId="0" fontId="77" fillId="3" borderId="6" xfId="0" applyFont="1" applyFill="1" applyBorder="1" applyAlignment="1">
      <alignment horizontal="left" vertical="center" wrapText="1"/>
    </xf>
    <xf numFmtId="0" fontId="77" fillId="3" borderId="15" xfId="0" applyFont="1" applyFill="1" applyBorder="1" applyAlignment="1">
      <alignment horizontal="left" vertical="center" wrapText="1"/>
    </xf>
    <xf numFmtId="0" fontId="77" fillId="3" borderId="7" xfId="0" applyFont="1" applyFill="1" applyBorder="1" applyAlignment="1">
      <alignment horizontal="left" vertical="center" wrapText="1"/>
    </xf>
    <xf numFmtId="0" fontId="150" fillId="3" borderId="2" xfId="97" applyFont="1" applyFill="1" applyBorder="1" applyAlignment="1">
      <alignment horizontal="center" vertical="center" wrapText="1"/>
    </xf>
    <xf numFmtId="0" fontId="63" fillId="3" borderId="4" xfId="211" applyNumberFormat="1" applyFont="1" applyFill="1" applyBorder="1" applyAlignment="1">
      <alignment horizontal="center" vertical="center" wrapText="1"/>
    </xf>
    <xf numFmtId="0" fontId="63" fillId="3" borderId="5" xfId="211"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114" fillId="3" borderId="0" xfId="0" applyFont="1" applyFill="1" applyAlignment="1">
      <alignment horizontal="center" vertical="center" wrapText="1"/>
    </xf>
    <xf numFmtId="0" fontId="6" fillId="3" borderId="0" xfId="0" applyFont="1" applyFill="1" applyAlignment="1">
      <alignment horizontal="left" vertical="center" wrapText="1"/>
    </xf>
    <xf numFmtId="0" fontId="8" fillId="3" borderId="0" xfId="0" applyFont="1" applyFill="1" applyAlignment="1">
      <alignment horizontal="center" vertical="center" wrapText="1"/>
    </xf>
    <xf numFmtId="0" fontId="76" fillId="0" borderId="0" xfId="0" applyFont="1" applyAlignment="1">
      <alignment horizontal="center" vertical="center" wrapText="1"/>
    </xf>
    <xf numFmtId="0" fontId="74" fillId="0" borderId="0" xfId="0" applyFont="1" applyAlignment="1">
      <alignment horizontal="center" vertical="center"/>
    </xf>
    <xf numFmtId="0" fontId="97" fillId="3" borderId="2" xfId="0" applyFont="1" applyFill="1" applyBorder="1" applyAlignment="1">
      <alignment horizontal="center" vertical="center" wrapText="1"/>
    </xf>
    <xf numFmtId="0" fontId="8" fillId="3" borderId="0" xfId="211" applyNumberFormat="1" applyFont="1" applyFill="1" applyBorder="1" applyAlignment="1">
      <alignment horizontal="center" vertical="center" wrapText="1"/>
    </xf>
    <xf numFmtId="0" fontId="112" fillId="3" borderId="0" xfId="0" applyFont="1" applyFill="1" applyAlignment="1">
      <alignment horizontal="left" vertical="center" wrapText="1"/>
    </xf>
    <xf numFmtId="0" fontId="72" fillId="3" borderId="0" xfId="0" applyFont="1" applyFill="1" applyAlignment="1">
      <alignment horizontal="center" vertical="center" wrapText="1"/>
    </xf>
    <xf numFmtId="0" fontId="76" fillId="3" borderId="2" xfId="0" applyFont="1" applyFill="1" applyBorder="1" applyAlignment="1">
      <alignment horizontal="center" vertical="center" wrapText="1"/>
    </xf>
    <xf numFmtId="0" fontId="157" fillId="0" borderId="0" xfId="0" applyFont="1" applyAlignment="1">
      <alignment horizontal="center" vertical="center"/>
    </xf>
    <xf numFmtId="0" fontId="93" fillId="7" borderId="4" xfId="211" applyNumberFormat="1" applyFont="1" applyFill="1" applyBorder="1" applyAlignment="1">
      <alignment horizontal="center" vertical="center" wrapText="1"/>
    </xf>
    <xf numFmtId="0" fontId="93" fillId="7" borderId="5" xfId="211" applyNumberFormat="1" applyFont="1" applyFill="1" applyBorder="1" applyAlignment="1">
      <alignment horizontal="center" vertical="center" wrapText="1"/>
    </xf>
    <xf numFmtId="0" fontId="93" fillId="0" borderId="4" xfId="211" applyNumberFormat="1" applyFont="1" applyFill="1" applyBorder="1" applyAlignment="1">
      <alignment horizontal="center" vertical="center" wrapText="1"/>
    </xf>
    <xf numFmtId="0" fontId="93" fillId="0" borderId="5" xfId="211" applyNumberFormat="1" applyFont="1" applyFill="1" applyBorder="1" applyAlignment="1">
      <alignment horizontal="center" vertical="center" wrapText="1"/>
    </xf>
    <xf numFmtId="0" fontId="47" fillId="0" borderId="2" xfId="0" applyFont="1" applyBorder="1" applyAlignment="1">
      <alignment horizontal="center" vertical="center"/>
    </xf>
    <xf numFmtId="0" fontId="47" fillId="0" borderId="4" xfId="0" applyFont="1" applyBorder="1" applyAlignment="1">
      <alignment horizontal="center" vertical="center"/>
    </xf>
    <xf numFmtId="0" fontId="47" fillId="0" borderId="5" xfId="0" applyFont="1" applyBorder="1" applyAlignment="1">
      <alignment horizontal="center" vertical="center"/>
    </xf>
    <xf numFmtId="0" fontId="49" fillId="0" borderId="3" xfId="0" applyFont="1" applyBorder="1" applyAlignment="1">
      <alignment vertical="center"/>
    </xf>
    <xf numFmtId="0" fontId="75" fillId="3" borderId="6" xfId="0" applyFont="1" applyFill="1" applyBorder="1" applyAlignment="1">
      <alignment horizontal="left" vertical="center" wrapText="1"/>
    </xf>
    <xf numFmtId="0" fontId="75" fillId="3" borderId="15" xfId="0" applyFont="1" applyFill="1" applyBorder="1" applyAlignment="1">
      <alignment horizontal="left" vertical="center" wrapText="1"/>
    </xf>
    <xf numFmtId="0" fontId="75" fillId="3" borderId="7" xfId="0" applyFont="1" applyFill="1" applyBorder="1" applyAlignment="1">
      <alignment horizontal="left" vertical="center" wrapText="1"/>
    </xf>
    <xf numFmtId="0" fontId="75" fillId="3" borderId="6" xfId="0" applyFont="1" applyFill="1" applyBorder="1" applyAlignment="1">
      <alignment horizontal="center" vertical="center" wrapText="1"/>
    </xf>
    <xf numFmtId="0" fontId="75" fillId="3" borderId="15" xfId="0" applyFont="1" applyFill="1" applyBorder="1" applyAlignment="1">
      <alignment horizontal="center" vertical="center" wrapText="1"/>
    </xf>
    <xf numFmtId="0" fontId="75" fillId="3" borderId="7" xfId="0" applyFont="1" applyFill="1" applyBorder="1" applyAlignment="1">
      <alignment horizontal="center" vertical="center" wrapText="1"/>
    </xf>
    <xf numFmtId="0" fontId="75" fillId="3" borderId="6" xfId="0" applyFont="1" applyFill="1" applyBorder="1" applyAlignment="1">
      <alignment vertical="center" wrapText="1"/>
    </xf>
    <xf numFmtId="0" fontId="75" fillId="3" borderId="15" xfId="0" applyFont="1" applyFill="1" applyBorder="1" applyAlignment="1">
      <alignment vertical="center" wrapText="1"/>
    </xf>
    <xf numFmtId="0" fontId="75" fillId="3" borderId="7" xfId="0" applyFont="1" applyFill="1" applyBorder="1" applyAlignment="1">
      <alignment vertical="center" wrapText="1"/>
    </xf>
    <xf numFmtId="0" fontId="0" fillId="0" borderId="0" xfId="0" applyAlignment="1">
      <alignment horizontal="center" wrapText="1"/>
    </xf>
    <xf numFmtId="0" fontId="0" fillId="0" borderId="0" xfId="0" applyAlignment="1">
      <alignment horizontal="center"/>
    </xf>
    <xf numFmtId="0" fontId="15" fillId="3" borderId="4" xfId="211" applyNumberFormat="1" applyFont="1" applyFill="1" applyBorder="1" applyAlignment="1">
      <alignment horizontal="center" vertical="center" wrapText="1"/>
    </xf>
    <xf numFmtId="0" fontId="15" fillId="3" borderId="13" xfId="211" applyNumberFormat="1" applyFont="1" applyFill="1" applyBorder="1" applyAlignment="1">
      <alignment horizontal="center" vertical="center" wrapText="1"/>
    </xf>
    <xf numFmtId="0" fontId="15" fillId="3" borderId="5" xfId="211" applyNumberFormat="1" applyFont="1" applyFill="1" applyBorder="1" applyAlignment="1">
      <alignment horizontal="center" vertical="center" wrapText="1"/>
    </xf>
    <xf numFmtId="0" fontId="16" fillId="3" borderId="6" xfId="211" applyNumberFormat="1" applyFont="1" applyFill="1" applyBorder="1" applyAlignment="1">
      <alignment horizontal="center" vertical="center" wrapText="1"/>
    </xf>
    <xf numFmtId="0" fontId="16" fillId="3" borderId="7" xfId="211" applyNumberFormat="1" applyFont="1" applyFill="1" applyBorder="1" applyAlignment="1">
      <alignment horizontal="center" vertical="center" wrapText="1"/>
    </xf>
    <xf numFmtId="0" fontId="50" fillId="3" borderId="0" xfId="211" applyNumberFormat="1" applyFont="1" applyFill="1" applyBorder="1" applyAlignment="1">
      <alignment horizontal="center" vertical="center" wrapText="1"/>
    </xf>
    <xf numFmtId="0" fontId="16" fillId="3" borderId="0" xfId="211" applyNumberFormat="1" applyFont="1" applyFill="1" applyBorder="1" applyAlignment="1">
      <alignment horizontal="center" vertical="center"/>
    </xf>
    <xf numFmtId="0" fontId="16" fillId="3" borderId="1" xfId="211" applyNumberFormat="1" applyFont="1" applyFill="1" applyBorder="1" applyAlignment="1">
      <alignment horizontal="center" vertical="center" wrapText="1"/>
    </xf>
    <xf numFmtId="0" fontId="16" fillId="3" borderId="15" xfId="211" applyNumberFormat="1" applyFont="1" applyFill="1" applyBorder="1" applyAlignment="1">
      <alignment horizontal="center" vertical="center" wrapText="1"/>
    </xf>
    <xf numFmtId="0" fontId="16" fillId="3" borderId="13" xfId="211" applyNumberFormat="1" applyFont="1" applyFill="1" applyBorder="1" applyAlignment="1">
      <alignment horizontal="center" vertical="center" wrapText="1"/>
    </xf>
    <xf numFmtId="0" fontId="56" fillId="3" borderId="3" xfId="211" applyNumberFormat="1" applyFont="1" applyFill="1" applyBorder="1" applyAlignment="1">
      <alignment horizontal="center"/>
    </xf>
    <xf numFmtId="0" fontId="55" fillId="3" borderId="2" xfId="0" applyFont="1" applyFill="1" applyBorder="1" applyAlignment="1">
      <alignment horizontal="center" vertical="center" wrapText="1"/>
    </xf>
    <xf numFmtId="0" fontId="16" fillId="3" borderId="12" xfId="211" applyNumberFormat="1" applyFont="1" applyFill="1" applyBorder="1" applyAlignment="1">
      <alignment horizontal="center" vertical="center" wrapText="1"/>
    </xf>
  </cellXfs>
  <cellStyles count="463">
    <cellStyle name="Comma 2" xfId="1"/>
    <cellStyle name="Comma 2 10" xfId="2"/>
    <cellStyle name="Comma 2 11" xfId="3"/>
    <cellStyle name="Comma 2 12" xfId="4"/>
    <cellStyle name="Comma 2 13" xfId="5"/>
    <cellStyle name="Comma 2 14" xfId="6"/>
    <cellStyle name="Comma 2 15" xfId="7"/>
    <cellStyle name="Comma 2 16" xfId="8"/>
    <cellStyle name="Comma 2 17" xfId="9"/>
    <cellStyle name="Comma 2 18" xfId="10"/>
    <cellStyle name="Comma 2 2" xfId="11"/>
    <cellStyle name="Comma 2 3" xfId="12"/>
    <cellStyle name="Comma 2 4" xfId="13"/>
    <cellStyle name="Comma 2 5" xfId="14"/>
    <cellStyle name="Comma 2 6" xfId="15"/>
    <cellStyle name="Comma 2 7" xfId="16"/>
    <cellStyle name="Comma 2 8" xfId="17"/>
    <cellStyle name="Comma 2 9" xfId="18"/>
    <cellStyle name="Comma 3" xfId="19"/>
    <cellStyle name="Comma 3 10" xfId="20"/>
    <cellStyle name="Comma 3 11" xfId="21"/>
    <cellStyle name="Comma 3 12" xfId="22"/>
    <cellStyle name="Comma 3 13" xfId="23"/>
    <cellStyle name="Comma 3 14" xfId="24"/>
    <cellStyle name="Comma 3 15" xfId="25"/>
    <cellStyle name="Comma 3 16" xfId="26"/>
    <cellStyle name="Comma 3 17" xfId="27"/>
    <cellStyle name="Comma 3 2" xfId="28"/>
    <cellStyle name="Comma 3 3" xfId="29"/>
    <cellStyle name="Comma 3 4" xfId="30"/>
    <cellStyle name="Comma 3 5" xfId="31"/>
    <cellStyle name="Comma 3 6" xfId="32"/>
    <cellStyle name="Comma 3 7" xfId="33"/>
    <cellStyle name="Comma 3 8" xfId="34"/>
    <cellStyle name="Comma 3 9" xfId="35"/>
    <cellStyle name="Comma 4" xfId="36"/>
    <cellStyle name="Comma 4 10" xfId="37"/>
    <cellStyle name="Comma 4 11" xfId="38"/>
    <cellStyle name="Comma 4 12" xfId="39"/>
    <cellStyle name="Comma 4 13" xfId="40"/>
    <cellStyle name="Comma 4 14" xfId="41"/>
    <cellStyle name="Comma 4 15" xfId="42"/>
    <cellStyle name="Comma 4 16" xfId="43"/>
    <cellStyle name="Comma 4 17" xfId="44"/>
    <cellStyle name="Comma 4 2" xfId="45"/>
    <cellStyle name="Comma 4 3" xfId="46"/>
    <cellStyle name="Comma 4 4" xfId="47"/>
    <cellStyle name="Comma 4 5" xfId="48"/>
    <cellStyle name="Comma 4 6" xfId="49"/>
    <cellStyle name="Comma 4 7" xfId="50"/>
    <cellStyle name="Comma 4 8" xfId="51"/>
    <cellStyle name="Comma 4 9" xfId="52"/>
    <cellStyle name="Currency 2" xfId="53"/>
    <cellStyle name="Currency 2 10" xfId="54"/>
    <cellStyle name="Currency 2 11" xfId="55"/>
    <cellStyle name="Currency 2 12" xfId="56"/>
    <cellStyle name="Currency 2 13" xfId="57"/>
    <cellStyle name="Currency 2 14" xfId="58"/>
    <cellStyle name="Currency 2 15" xfId="59"/>
    <cellStyle name="Currency 2 16" xfId="60"/>
    <cellStyle name="Currency 2 17" xfId="61"/>
    <cellStyle name="Currency 2 2" xfId="62"/>
    <cellStyle name="Currency 2 3" xfId="63"/>
    <cellStyle name="Currency 2 4" xfId="64"/>
    <cellStyle name="Currency 2 5" xfId="65"/>
    <cellStyle name="Currency 2 6" xfId="66"/>
    <cellStyle name="Currency 2 7" xfId="67"/>
    <cellStyle name="Currency 2 8" xfId="68"/>
    <cellStyle name="Currency 2 9" xfId="69"/>
    <cellStyle name="Currency 5" xfId="70"/>
    <cellStyle name="Currency 6" xfId="71"/>
    <cellStyle name="Currency 7" xfId="72"/>
    <cellStyle name="Nor}al" xfId="73"/>
    <cellStyle name="Nor}al 10" xfId="74"/>
    <cellStyle name="Nor}al 11" xfId="75"/>
    <cellStyle name="Nor}al 12" xfId="76"/>
    <cellStyle name="Nor}al 13" xfId="77"/>
    <cellStyle name="Nor}al 14" xfId="78"/>
    <cellStyle name="Nor}al 15" xfId="79"/>
    <cellStyle name="Nor}al 16" xfId="80"/>
    <cellStyle name="Nor}al 17" xfId="81"/>
    <cellStyle name="Nor}al 2" xfId="82"/>
    <cellStyle name="Nor}al 3" xfId="83"/>
    <cellStyle name="Nor}al 4" xfId="84"/>
    <cellStyle name="Nor}al 5" xfId="85"/>
    <cellStyle name="Nor}al 6" xfId="86"/>
    <cellStyle name="Nor}al 7" xfId="87"/>
    <cellStyle name="Nor}al 8" xfId="88"/>
    <cellStyle name="Nor}al 9" xfId="89"/>
    <cellStyle name="Normal" xfId="0" builtinId="0"/>
    <cellStyle name="Normal 10" xfId="90"/>
    <cellStyle name="Normal 101 2" xfId="91"/>
    <cellStyle name="Normal 11" xfId="92"/>
    <cellStyle name="Normal 12" xfId="93"/>
    <cellStyle name="Normal 13" xfId="94"/>
    <cellStyle name="Normal 15" xfId="95"/>
    <cellStyle name="Normal 2" xfId="96"/>
    <cellStyle name="Normal 2 2" xfId="97"/>
    <cellStyle name="Normal 2 2 10" xfId="98"/>
    <cellStyle name="Normal 2 2 11" xfId="99"/>
    <cellStyle name="Normal 2 2 12" xfId="100"/>
    <cellStyle name="Normal 2 2 13" xfId="101"/>
    <cellStyle name="Normal 2 2 14" xfId="102"/>
    <cellStyle name="Normal 2 2 15" xfId="103"/>
    <cellStyle name="Normal 2 2 16" xfId="104"/>
    <cellStyle name="Normal 2 2 17" xfId="105"/>
    <cellStyle name="Normal 2 2 2" xfId="106"/>
    <cellStyle name="Normal 2 2 3" xfId="107"/>
    <cellStyle name="Normal 2 2 4" xfId="108"/>
    <cellStyle name="Normal 2 2 5" xfId="109"/>
    <cellStyle name="Normal 2 2 6" xfId="110"/>
    <cellStyle name="Normal 2 2 7" xfId="111"/>
    <cellStyle name="Normal 2 2 8" xfId="112"/>
    <cellStyle name="Normal 2 2 9" xfId="113"/>
    <cellStyle name="Normal 2 3" xfId="114"/>
    <cellStyle name="Normal 2 3 10" xfId="115"/>
    <cellStyle name="Normal 2 3 11" xfId="116"/>
    <cellStyle name="Normal 2 3 12" xfId="117"/>
    <cellStyle name="Normal 2 3 13" xfId="118"/>
    <cellStyle name="Normal 2 3 14" xfId="119"/>
    <cellStyle name="Normal 2 3 15" xfId="120"/>
    <cellStyle name="Normal 2 3 16" xfId="121"/>
    <cellStyle name="Normal 2 3 17" xfId="122"/>
    <cellStyle name="Normal 2 3 18" xfId="123"/>
    <cellStyle name="Normal 2 3 2" xfId="124"/>
    <cellStyle name="Normal 2 3 2 10" xfId="125"/>
    <cellStyle name="Normal 2 3 2 11" xfId="126"/>
    <cellStyle name="Normal 2 3 2 12" xfId="127"/>
    <cellStyle name="Normal 2 3 2 13" xfId="128"/>
    <cellStyle name="Normal 2 3 2 14" xfId="129"/>
    <cellStyle name="Normal 2 3 2 15" xfId="130"/>
    <cellStyle name="Normal 2 3 2 16" xfId="131"/>
    <cellStyle name="Normal 2 3 2 17" xfId="132"/>
    <cellStyle name="Normal 2 3 2 2" xfId="133"/>
    <cellStyle name="Normal 2 3 2 3" xfId="134"/>
    <cellStyle name="Normal 2 3 2 4" xfId="135"/>
    <cellStyle name="Normal 2 3 2 5" xfId="136"/>
    <cellStyle name="Normal 2 3 2 6" xfId="137"/>
    <cellStyle name="Normal 2 3 2 7" xfId="138"/>
    <cellStyle name="Normal 2 3 2 8" xfId="139"/>
    <cellStyle name="Normal 2 3 2 9" xfId="140"/>
    <cellStyle name="Normal 2 3 3" xfId="141"/>
    <cellStyle name="Normal 2 3 4" xfId="142"/>
    <cellStyle name="Normal 2 3 5" xfId="143"/>
    <cellStyle name="Normal 2 3 6" xfId="144"/>
    <cellStyle name="Normal 2 3 7" xfId="145"/>
    <cellStyle name="Normal 2 3 8" xfId="146"/>
    <cellStyle name="Normal 2 3 9" xfId="147"/>
    <cellStyle name="Normal 2 4" xfId="148"/>
    <cellStyle name="Normal 2 4 10" xfId="149"/>
    <cellStyle name="Normal 2 4 11" xfId="150"/>
    <cellStyle name="Normal 2 4 12" xfId="151"/>
    <cellStyle name="Normal 2 4 13" xfId="152"/>
    <cellStyle name="Normal 2 4 14" xfId="153"/>
    <cellStyle name="Normal 2 4 15" xfId="154"/>
    <cellStyle name="Normal 2 4 16" xfId="155"/>
    <cellStyle name="Normal 2 4 17" xfId="156"/>
    <cellStyle name="Normal 2 4 18" xfId="157"/>
    <cellStyle name="Normal 2 4 2" xfId="158"/>
    <cellStyle name="Normal 2 4 2 10" xfId="159"/>
    <cellStyle name="Normal 2 4 2 11" xfId="160"/>
    <cellStyle name="Normal 2 4 2 12" xfId="161"/>
    <cellStyle name="Normal 2 4 2 13" xfId="162"/>
    <cellStyle name="Normal 2 4 2 14" xfId="163"/>
    <cellStyle name="Normal 2 4 2 15" xfId="164"/>
    <cellStyle name="Normal 2 4 2 16" xfId="165"/>
    <cellStyle name="Normal 2 4 2 17" xfId="166"/>
    <cellStyle name="Normal 2 4 2 2" xfId="167"/>
    <cellStyle name="Normal 2 4 2 3" xfId="168"/>
    <cellStyle name="Normal 2 4 2 4" xfId="169"/>
    <cellStyle name="Normal 2 4 2 5" xfId="170"/>
    <cellStyle name="Normal 2 4 2 6" xfId="171"/>
    <cellStyle name="Normal 2 4 2 7" xfId="172"/>
    <cellStyle name="Normal 2 4 2 8" xfId="173"/>
    <cellStyle name="Normal 2 4 2 9" xfId="174"/>
    <cellStyle name="Normal 2 4 3" xfId="175"/>
    <cellStyle name="Normal 2 4 4" xfId="176"/>
    <cellStyle name="Normal 2 4 5" xfId="177"/>
    <cellStyle name="Normal 2 4 6" xfId="178"/>
    <cellStyle name="Normal 2 4 7" xfId="179"/>
    <cellStyle name="Normal 2 4 8" xfId="180"/>
    <cellStyle name="Normal 2 4 9" xfId="181"/>
    <cellStyle name="Normal 2 5" xfId="182"/>
    <cellStyle name="Normal 2 5 10" xfId="183"/>
    <cellStyle name="Normal 2 5 11" xfId="184"/>
    <cellStyle name="Normal 2 5 12" xfId="185"/>
    <cellStyle name="Normal 2 5 13" xfId="186"/>
    <cellStyle name="Normal 2 5 14" xfId="187"/>
    <cellStyle name="Normal 2 5 15" xfId="188"/>
    <cellStyle name="Normal 2 5 16" xfId="189"/>
    <cellStyle name="Normal 2 5 17" xfId="190"/>
    <cellStyle name="Normal 2 5 2" xfId="191"/>
    <cellStyle name="Normal 2 5 3" xfId="192"/>
    <cellStyle name="Normal 2 5 4" xfId="193"/>
    <cellStyle name="Normal 2 5 5" xfId="194"/>
    <cellStyle name="Normal 2 5 6" xfId="195"/>
    <cellStyle name="Normal 2 5 7" xfId="196"/>
    <cellStyle name="Normal 2 5 8" xfId="197"/>
    <cellStyle name="Normal 2 5 9" xfId="198"/>
    <cellStyle name="Normal 2 6" xfId="199"/>
    <cellStyle name="Normal 2 6 10" xfId="200"/>
    <cellStyle name="Normal 2 6 11" xfId="201"/>
    <cellStyle name="Normal 2 6 2" xfId="202"/>
    <cellStyle name="Normal 2 6 3" xfId="203"/>
    <cellStyle name="Normal 2 6 4" xfId="204"/>
    <cellStyle name="Normal 2 6 5" xfId="205"/>
    <cellStyle name="Normal 2 6 6" xfId="206"/>
    <cellStyle name="Normal 2 6 7" xfId="207"/>
    <cellStyle name="Normal 2 6 8" xfId="208"/>
    <cellStyle name="Normal 2 6 9" xfId="209"/>
    <cellStyle name="Normal 2_Abstract of EE formats" xfId="210"/>
    <cellStyle name="Normal 3" xfId="211"/>
    <cellStyle name="Normal 3 2" xfId="212"/>
    <cellStyle name="Normal 3 2 10" xfId="213"/>
    <cellStyle name="Normal 3 2 11" xfId="214"/>
    <cellStyle name="Normal 3 2 12" xfId="215"/>
    <cellStyle name="Normal 3 2 13" xfId="216"/>
    <cellStyle name="Normal 3 2 14" xfId="217"/>
    <cellStyle name="Normal 3 2 15" xfId="218"/>
    <cellStyle name="Normal 3 2 16" xfId="219"/>
    <cellStyle name="Normal 3 2 17" xfId="220"/>
    <cellStyle name="Normal 3 2 2" xfId="221"/>
    <cellStyle name="Normal 3 2 3" xfId="222"/>
    <cellStyle name="Normal 3 2 4" xfId="223"/>
    <cellStyle name="Normal 3 2 5" xfId="224"/>
    <cellStyle name="Normal 3 2 6" xfId="225"/>
    <cellStyle name="Normal 3 2 7" xfId="226"/>
    <cellStyle name="Normal 3 2 8" xfId="227"/>
    <cellStyle name="Normal 3 2 9" xfId="228"/>
    <cellStyle name="Normal 3 3" xfId="229"/>
    <cellStyle name="Normal 3 7" xfId="230"/>
    <cellStyle name="Normal 3_Abstract of EE formats-Final (07-03-09)" xfId="231"/>
    <cellStyle name="Normal 4" xfId="232"/>
    <cellStyle name="Normal 4 10" xfId="233"/>
    <cellStyle name="Normal 4 11" xfId="234"/>
    <cellStyle name="Normal 4 12" xfId="235"/>
    <cellStyle name="Normal 4 13" xfId="236"/>
    <cellStyle name="Normal 4 14" xfId="237"/>
    <cellStyle name="Normal 4 15" xfId="238"/>
    <cellStyle name="Normal 4 16" xfId="239"/>
    <cellStyle name="Normal 4 17" xfId="240"/>
    <cellStyle name="Normal 4 2" xfId="241"/>
    <cellStyle name="Normal 4 2 3" xfId="242"/>
    <cellStyle name="Normal 4 3" xfId="243"/>
    <cellStyle name="Normal 4 4" xfId="244"/>
    <cellStyle name="Normal 4 5" xfId="245"/>
    <cellStyle name="Normal 4 6" xfId="246"/>
    <cellStyle name="Normal 4 7" xfId="247"/>
    <cellStyle name="Normal 4 8" xfId="248"/>
    <cellStyle name="Normal 4 9" xfId="249"/>
    <cellStyle name="Normal 5" xfId="250"/>
    <cellStyle name="Normal 5 10" xfId="251"/>
    <cellStyle name="Normal 5 11" xfId="252"/>
    <cellStyle name="Normal 5 12" xfId="253"/>
    <cellStyle name="Normal 5 13" xfId="254"/>
    <cellStyle name="Normal 5 14" xfId="255"/>
    <cellStyle name="Normal 5 15" xfId="256"/>
    <cellStyle name="Normal 5 16" xfId="257"/>
    <cellStyle name="Normal 5 17" xfId="258"/>
    <cellStyle name="Normal 5 18" xfId="259"/>
    <cellStyle name="Normal 5 2" xfId="260"/>
    <cellStyle name="Normal 5 2 10" xfId="261"/>
    <cellStyle name="Normal 5 2 11" xfId="262"/>
    <cellStyle name="Normal 5 2 12" xfId="263"/>
    <cellStyle name="Normal 5 2 13" xfId="264"/>
    <cellStyle name="Normal 5 2 14" xfId="265"/>
    <cellStyle name="Normal 5 2 15" xfId="266"/>
    <cellStyle name="Normal 5 2 16" xfId="267"/>
    <cellStyle name="Normal 5 2 17" xfId="268"/>
    <cellStyle name="Normal 5 2 2" xfId="269"/>
    <cellStyle name="Normal 5 2 3" xfId="270"/>
    <cellStyle name="Normal 5 2 4" xfId="271"/>
    <cellStyle name="Normal 5 2 5" xfId="272"/>
    <cellStyle name="Normal 5 2 6" xfId="273"/>
    <cellStyle name="Normal 5 2 7" xfId="274"/>
    <cellStyle name="Normal 5 2 8" xfId="275"/>
    <cellStyle name="Normal 5 2 9" xfId="276"/>
    <cellStyle name="Normal 5 3" xfId="277"/>
    <cellStyle name="Normal 5 4" xfId="278"/>
    <cellStyle name="Normal 5 5" xfId="279"/>
    <cellStyle name="Normal 5 6" xfId="280"/>
    <cellStyle name="Normal 5 7" xfId="281"/>
    <cellStyle name="Normal 5 8" xfId="282"/>
    <cellStyle name="Normal 5 9" xfId="283"/>
    <cellStyle name="Normal 6" xfId="284"/>
    <cellStyle name="Normal 6 10" xfId="285"/>
    <cellStyle name="Normal 6 11" xfId="286"/>
    <cellStyle name="Normal 6 12" xfId="287"/>
    <cellStyle name="Normal 6 13" xfId="288"/>
    <cellStyle name="Normal 6 14" xfId="289"/>
    <cellStyle name="Normal 6 15" xfId="290"/>
    <cellStyle name="Normal 6 16" xfId="291"/>
    <cellStyle name="Normal 6 17" xfId="292"/>
    <cellStyle name="Normal 6 18" xfId="293"/>
    <cellStyle name="Normal 6 19" xfId="294"/>
    <cellStyle name="Normal 6 2" xfId="295"/>
    <cellStyle name="Normal 6 2 10" xfId="296"/>
    <cellStyle name="Normal 6 2 11" xfId="297"/>
    <cellStyle name="Normal 6 2 12" xfId="298"/>
    <cellStyle name="Normal 6 2 13" xfId="299"/>
    <cellStyle name="Normal 6 2 14" xfId="300"/>
    <cellStyle name="Normal 6 2 15" xfId="301"/>
    <cellStyle name="Normal 6 2 16" xfId="302"/>
    <cellStyle name="Normal 6 2 17" xfId="303"/>
    <cellStyle name="Normal 6 2 2" xfId="304"/>
    <cellStyle name="Normal 6 2 3" xfId="305"/>
    <cellStyle name="Normal 6 2 4" xfId="306"/>
    <cellStyle name="Normal 6 2 5" xfId="307"/>
    <cellStyle name="Normal 6 2 6" xfId="308"/>
    <cellStyle name="Normal 6 2 7" xfId="309"/>
    <cellStyle name="Normal 6 2 8" xfId="310"/>
    <cellStyle name="Normal 6 2 9" xfId="311"/>
    <cellStyle name="Normal 6 3" xfId="312"/>
    <cellStyle name="Normal 6 4" xfId="313"/>
    <cellStyle name="Normal 6 5" xfId="314"/>
    <cellStyle name="Normal 6 6" xfId="315"/>
    <cellStyle name="Normal 6 7" xfId="316"/>
    <cellStyle name="Normal 6 8" xfId="317"/>
    <cellStyle name="Normal 6 9" xfId="318"/>
    <cellStyle name="Normal 6_Dec-08 GK Progress as per company formats" xfId="319"/>
    <cellStyle name="Normal 64" xfId="320"/>
    <cellStyle name="Normal 7" xfId="321"/>
    <cellStyle name="Normal 7 10" xfId="322"/>
    <cellStyle name="Normal 7 11" xfId="323"/>
    <cellStyle name="Normal 7 12" xfId="324"/>
    <cellStyle name="Normal 7 13" xfId="325"/>
    <cellStyle name="Normal 7 14" xfId="326"/>
    <cellStyle name="Normal 7 15" xfId="327"/>
    <cellStyle name="Normal 7 16" xfId="328"/>
    <cellStyle name="Normal 7 17" xfId="329"/>
    <cellStyle name="Normal 7 18" xfId="330"/>
    <cellStyle name="Normal 7 2" xfId="331"/>
    <cellStyle name="Normal 7 2 2" xfId="332"/>
    <cellStyle name="Normal 7 3" xfId="333"/>
    <cellStyle name="Normal 7 4" xfId="334"/>
    <cellStyle name="Normal 7 5" xfId="335"/>
    <cellStyle name="Normal 7 6" xfId="336"/>
    <cellStyle name="Normal 7 7" xfId="337"/>
    <cellStyle name="Normal 7 8" xfId="338"/>
    <cellStyle name="Normal 7 9" xfId="339"/>
    <cellStyle name="Normal 74 2" xfId="340"/>
    <cellStyle name="Normal 8" xfId="341"/>
    <cellStyle name="Normal 8 10" xfId="342"/>
    <cellStyle name="Normal 8 11" xfId="343"/>
    <cellStyle name="Normal 8 12" xfId="344"/>
    <cellStyle name="Normal 8 13" xfId="345"/>
    <cellStyle name="Normal 8 14" xfId="346"/>
    <cellStyle name="Normal 8 15" xfId="347"/>
    <cellStyle name="Normal 8 16" xfId="348"/>
    <cellStyle name="Normal 8 17" xfId="349"/>
    <cellStyle name="Normal 8 18" xfId="350"/>
    <cellStyle name="Normal 8 2" xfId="351"/>
    <cellStyle name="Normal 8 2 10" xfId="352"/>
    <cellStyle name="Normal 8 2 11" xfId="353"/>
    <cellStyle name="Normal 8 2 12" xfId="354"/>
    <cellStyle name="Normal 8 2 13" xfId="355"/>
    <cellStyle name="Normal 8 2 14" xfId="356"/>
    <cellStyle name="Normal 8 2 15" xfId="357"/>
    <cellStyle name="Normal 8 2 16" xfId="358"/>
    <cellStyle name="Normal 8 2 17" xfId="359"/>
    <cellStyle name="Normal 8 2 2" xfId="360"/>
    <cellStyle name="Normal 8 2 3" xfId="361"/>
    <cellStyle name="Normal 8 2 4" xfId="362"/>
    <cellStyle name="Normal 8 2 5" xfId="363"/>
    <cellStyle name="Normal 8 2 6" xfId="364"/>
    <cellStyle name="Normal 8 2 7" xfId="365"/>
    <cellStyle name="Normal 8 2 8" xfId="366"/>
    <cellStyle name="Normal 8 2 9" xfId="367"/>
    <cellStyle name="Normal 8 3" xfId="368"/>
    <cellStyle name="Normal 8 4" xfId="369"/>
    <cellStyle name="Normal 8 5" xfId="370"/>
    <cellStyle name="Normal 8 6" xfId="371"/>
    <cellStyle name="Normal 8 7" xfId="372"/>
    <cellStyle name="Normal 8 8" xfId="373"/>
    <cellStyle name="Normal 8 9" xfId="374"/>
    <cellStyle name="Normal 9" xfId="375"/>
    <cellStyle name="Normal 9 10" xfId="376"/>
    <cellStyle name="Normal 9 11" xfId="377"/>
    <cellStyle name="Normal 9 12" xfId="378"/>
    <cellStyle name="Normal 9 13" xfId="379"/>
    <cellStyle name="Normal 9 14" xfId="380"/>
    <cellStyle name="Normal 9 15" xfId="381"/>
    <cellStyle name="Normal 9 16" xfId="382"/>
    <cellStyle name="Normal 9 17" xfId="383"/>
    <cellStyle name="Normal 9 2" xfId="384"/>
    <cellStyle name="Normal 9 3" xfId="385"/>
    <cellStyle name="Normal 9 4" xfId="386"/>
    <cellStyle name="Normal 9 5" xfId="387"/>
    <cellStyle name="Normal 9 6" xfId="388"/>
    <cellStyle name="Normal 9 7" xfId="389"/>
    <cellStyle name="Normal 9 8" xfId="390"/>
    <cellStyle name="Normal 9 9" xfId="391"/>
    <cellStyle name="Normal 98" xfId="392"/>
    <cellStyle name="Normal_Energy Deaprtment DTCs" xfId="393"/>
    <cellStyle name="Percent 2" xfId="394"/>
    <cellStyle name="Percent 2 10" xfId="395"/>
    <cellStyle name="Percent 2 11" xfId="396"/>
    <cellStyle name="Percent 2 12" xfId="397"/>
    <cellStyle name="Percent 2 13" xfId="398"/>
    <cellStyle name="Percent 2 14" xfId="399"/>
    <cellStyle name="Percent 2 15" xfId="400"/>
    <cellStyle name="Percent 2 16" xfId="401"/>
    <cellStyle name="Percent 2 17" xfId="402"/>
    <cellStyle name="Percent 2 2" xfId="403"/>
    <cellStyle name="Percent 2 3" xfId="404"/>
    <cellStyle name="Percent 2 4" xfId="405"/>
    <cellStyle name="Percent 2 5" xfId="406"/>
    <cellStyle name="Percent 2 6" xfId="407"/>
    <cellStyle name="Percent 2 7" xfId="408"/>
    <cellStyle name="Percent 2 8" xfId="409"/>
    <cellStyle name="Percent 2 9" xfId="410"/>
    <cellStyle name="Percent 3" xfId="411"/>
    <cellStyle name="Percent 3 10" xfId="412"/>
    <cellStyle name="Percent 3 11" xfId="413"/>
    <cellStyle name="Percent 3 12" xfId="414"/>
    <cellStyle name="Percent 3 13" xfId="415"/>
    <cellStyle name="Percent 3 14" xfId="416"/>
    <cellStyle name="Percent 3 15" xfId="417"/>
    <cellStyle name="Percent 3 16" xfId="418"/>
    <cellStyle name="Percent 3 17" xfId="419"/>
    <cellStyle name="Percent 3 2" xfId="420"/>
    <cellStyle name="Percent 3 3" xfId="421"/>
    <cellStyle name="Percent 3 4" xfId="422"/>
    <cellStyle name="Percent 3 5" xfId="423"/>
    <cellStyle name="Percent 3 6" xfId="424"/>
    <cellStyle name="Percent 3 7" xfId="425"/>
    <cellStyle name="Percent 3 8" xfId="426"/>
    <cellStyle name="Percent 3 9" xfId="427"/>
    <cellStyle name="Percent 4" xfId="428"/>
    <cellStyle name="Percent 4 10" xfId="429"/>
    <cellStyle name="Percent 4 11" xfId="430"/>
    <cellStyle name="Percent 4 12" xfId="431"/>
    <cellStyle name="Percent 4 13" xfId="432"/>
    <cellStyle name="Percent 4 14" xfId="433"/>
    <cellStyle name="Percent 4 15" xfId="434"/>
    <cellStyle name="Percent 4 16" xfId="435"/>
    <cellStyle name="Percent 4 17" xfId="436"/>
    <cellStyle name="Percent 4 2" xfId="437"/>
    <cellStyle name="Percent 4 3" xfId="438"/>
    <cellStyle name="Percent 4 4" xfId="439"/>
    <cellStyle name="Percent 4 5" xfId="440"/>
    <cellStyle name="Percent 4 6" xfId="441"/>
    <cellStyle name="Percent 4 7" xfId="442"/>
    <cellStyle name="Percent 4 8" xfId="443"/>
    <cellStyle name="Percent 4 9" xfId="444"/>
    <cellStyle name="Percent 5" xfId="445"/>
    <cellStyle name="Percent 5 10" xfId="446"/>
    <cellStyle name="Percent 5 11" xfId="447"/>
    <cellStyle name="Percent 5 12" xfId="448"/>
    <cellStyle name="Percent 5 13" xfId="449"/>
    <cellStyle name="Percent 5 14" xfId="450"/>
    <cellStyle name="Percent 5 15" xfId="451"/>
    <cellStyle name="Percent 5 16" xfId="452"/>
    <cellStyle name="Percent 5 17" xfId="453"/>
    <cellStyle name="Percent 5 2" xfId="454"/>
    <cellStyle name="Percent 5 3" xfId="455"/>
    <cellStyle name="Percent 5 4" xfId="456"/>
    <cellStyle name="Percent 5 5" xfId="457"/>
    <cellStyle name="Percent 5 6" xfId="458"/>
    <cellStyle name="Percent 5 7" xfId="459"/>
    <cellStyle name="Percent 5 8" xfId="460"/>
    <cellStyle name="Percent 5 9" xfId="461"/>
    <cellStyle name="Style 1" xfId="4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escom-3\d\RA_FY07\QOS%20FY_07\HESCOM%20QOSFY-07%20WS\06QOS_dec-06\HZ\HZ%20QOS%20de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scom-3\d\Documents%20and%20Settings\hescomjkd\Desktop\jamkhand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er/Downloads/July-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er/Downloads/Transformers/Statistics%202019-20/Transformers/dtr/Statistics%202019-20/Mails%20from%20circles/July-19/Rmgc/3)%20.RMGC%20Exiting%20,%20Failed,%20Newly%20added%20DTC%20details%20July-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er/Downloads/Users/Operation/Downloads/Tally%20dtr%20%20June-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cer/Downloads/Dec-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cer/Downloads/Se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cer/Downloads/Aug-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cer/Downloads/No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ral_Fdr_RI&gt;80%"/>
      <sheetName val="Checkpoint"/>
      <sheetName val="QOS"/>
      <sheetName val="QOSWS "/>
      <sheetName val="Low Volt"/>
      <sheetName val="High Int"/>
      <sheetName val="RI"/>
      <sheetName val="HBL"/>
      <sheetName val="DWD"/>
      <sheetName val="GDG"/>
      <sheetName val="SRS"/>
      <sheetName val="KAR"/>
      <sheetName val="HVR"/>
      <sheetName val="RBR"/>
      <sheetName val="QFC"/>
      <sheetName val="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
      <sheetName val="Annexure-1"/>
      <sheetName val="MNR &amp; MF Statement"/>
      <sheetName val="IP Cosnm.per HP"/>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19"/>
      <sheetName val="Sheet10"/>
      <sheetName val="Sheet9"/>
      <sheetName val="April-18 (2)"/>
      <sheetName val="May-18 (2)"/>
      <sheetName val="July-18 (2)"/>
      <sheetName val="July-18 (3)"/>
      <sheetName val="Aug-18 (2)"/>
      <sheetName val="Sep-18 (2)"/>
      <sheetName val="MD"/>
      <sheetName val="Dec-18 (2)"/>
      <sheetName val="Dec-18 (3)"/>
      <sheetName val="Jan MD"/>
      <sheetName val="July-19 district "/>
      <sheetName val="July-19 replaced"/>
      <sheetName val="July-19  Annexure-1  "/>
      <sheetName val="Sheet11"/>
      <sheetName val="Sheet12"/>
      <sheetName val="June-19  Annexure-1   NEW"/>
      <sheetName val="June-19 (2)"/>
      <sheetName val="June-19 (3)"/>
      <sheetName val="Sheet1"/>
      <sheetName val="Mar-19 (minor )"/>
      <sheetName val="Sheet2"/>
      <sheetName val="Sheet3"/>
      <sheetName val="Sheet4"/>
      <sheetName val="Sheet5"/>
      <sheetName val="Sheet6"/>
      <sheetName val="Sheet7"/>
      <sheetName val="Sheet8"/>
    </sheetNames>
    <sheetDataSet>
      <sheetData sheetId="0" refreshError="1">
        <row r="122">
          <cell r="AL122">
            <v>2539</v>
          </cell>
        </row>
        <row r="123">
          <cell r="AL123">
            <v>3235</v>
          </cell>
        </row>
        <row r="124">
          <cell r="AL124">
            <v>4660</v>
          </cell>
        </row>
        <row r="125">
          <cell r="AL125">
            <v>10434</v>
          </cell>
        </row>
        <row r="126">
          <cell r="AL126">
            <v>6357</v>
          </cell>
        </row>
        <row r="127">
          <cell r="AL127">
            <v>4576</v>
          </cell>
        </row>
        <row r="128">
          <cell r="AL128">
            <v>7992</v>
          </cell>
        </row>
        <row r="129">
          <cell r="AL129">
            <v>18925</v>
          </cell>
        </row>
        <row r="130">
          <cell r="AL130">
            <v>29359</v>
          </cell>
        </row>
        <row r="131">
          <cell r="AL131">
            <v>2880</v>
          </cell>
        </row>
        <row r="132">
          <cell r="AL132">
            <v>2622</v>
          </cell>
        </row>
        <row r="133">
          <cell r="AL133">
            <v>5118</v>
          </cell>
        </row>
        <row r="134">
          <cell r="AL134">
            <v>993</v>
          </cell>
        </row>
        <row r="135">
          <cell r="AL135">
            <v>11613</v>
          </cell>
        </row>
        <row r="136">
          <cell r="AL136">
            <v>2341</v>
          </cell>
        </row>
        <row r="137">
          <cell r="AL137">
            <v>1748</v>
          </cell>
        </row>
        <row r="138">
          <cell r="AL138">
            <v>4729</v>
          </cell>
        </row>
        <row r="139">
          <cell r="AL139">
            <v>1925</v>
          </cell>
        </row>
        <row r="140">
          <cell r="AL140">
            <v>10743</v>
          </cell>
        </row>
        <row r="141">
          <cell r="AL141">
            <v>22356</v>
          </cell>
        </row>
        <row r="142">
          <cell r="AL142">
            <v>13650</v>
          </cell>
        </row>
        <row r="143">
          <cell r="AL143">
            <v>14486</v>
          </cell>
        </row>
        <row r="144">
          <cell r="AL144">
            <v>28136</v>
          </cell>
        </row>
        <row r="145">
          <cell r="AL145">
            <v>19562</v>
          </cell>
        </row>
        <row r="146">
          <cell r="AL146">
            <v>12506</v>
          </cell>
        </row>
        <row r="147">
          <cell r="AL147">
            <v>18129</v>
          </cell>
        </row>
        <row r="148">
          <cell r="AL148">
            <v>10151</v>
          </cell>
        </row>
        <row r="149">
          <cell r="AL149">
            <v>60348</v>
          </cell>
        </row>
        <row r="150">
          <cell r="AL150">
            <v>12968</v>
          </cell>
        </row>
        <row r="151">
          <cell r="AL151">
            <v>18002</v>
          </cell>
        </row>
        <row r="152">
          <cell r="AL152">
            <v>19839</v>
          </cell>
        </row>
        <row r="153">
          <cell r="AL153">
            <v>13709</v>
          </cell>
        </row>
        <row r="154">
          <cell r="AL154">
            <v>64518</v>
          </cell>
        </row>
        <row r="155">
          <cell r="AL155">
            <v>153002</v>
          </cell>
        </row>
        <row r="156">
          <cell r="AL156">
            <v>25312</v>
          </cell>
        </row>
        <row r="157">
          <cell r="AL157">
            <v>13225</v>
          </cell>
        </row>
        <row r="158">
          <cell r="AL158">
            <v>13970</v>
          </cell>
        </row>
        <row r="159">
          <cell r="AL159">
            <v>20303</v>
          </cell>
        </row>
        <row r="160">
          <cell r="AL160">
            <v>72810</v>
          </cell>
        </row>
        <row r="161">
          <cell r="AL161">
            <v>27656</v>
          </cell>
        </row>
        <row r="162">
          <cell r="AL162">
            <v>16006</v>
          </cell>
        </row>
        <row r="163">
          <cell r="AL163">
            <v>21060</v>
          </cell>
        </row>
        <row r="164">
          <cell r="AL164">
            <v>19201</v>
          </cell>
        </row>
        <row r="165">
          <cell r="AL165">
            <v>83923</v>
          </cell>
        </row>
        <row r="166">
          <cell r="AL166">
            <v>156733</v>
          </cell>
        </row>
        <row r="167">
          <cell r="AL167">
            <v>361450</v>
          </cell>
        </row>
        <row r="181">
          <cell r="AF181" t="str">
            <v>Total</v>
          </cell>
        </row>
        <row r="182">
          <cell r="E182">
            <v>0</v>
          </cell>
          <cell r="F182">
            <v>0</v>
          </cell>
          <cell r="I182">
            <v>0</v>
          </cell>
          <cell r="J182">
            <v>0</v>
          </cell>
          <cell r="M182">
            <v>0</v>
          </cell>
          <cell r="N182">
            <v>0</v>
          </cell>
          <cell r="Q182">
            <v>0</v>
          </cell>
          <cell r="R182">
            <v>0</v>
          </cell>
          <cell r="U182">
            <v>0</v>
          </cell>
          <cell r="V182">
            <v>0</v>
          </cell>
          <cell r="Y182">
            <v>0</v>
          </cell>
          <cell r="Z182">
            <v>0</v>
          </cell>
          <cell r="AF182">
            <v>0</v>
          </cell>
        </row>
        <row r="183">
          <cell r="E183">
            <v>0</v>
          </cell>
          <cell r="F183">
            <v>0</v>
          </cell>
          <cell r="I183">
            <v>0</v>
          </cell>
          <cell r="J183">
            <v>0</v>
          </cell>
          <cell r="M183">
            <v>0</v>
          </cell>
          <cell r="N183">
            <v>0</v>
          </cell>
          <cell r="Q183">
            <v>0</v>
          </cell>
          <cell r="R183">
            <v>0</v>
          </cell>
          <cell r="U183">
            <v>0</v>
          </cell>
          <cell r="V183">
            <v>0</v>
          </cell>
          <cell r="Y183">
            <v>0</v>
          </cell>
          <cell r="Z183">
            <v>0</v>
          </cell>
          <cell r="AF183">
            <v>0</v>
          </cell>
        </row>
        <row r="184">
          <cell r="E184">
            <v>0</v>
          </cell>
          <cell r="F184">
            <v>0</v>
          </cell>
          <cell r="I184">
            <v>0</v>
          </cell>
          <cell r="J184">
            <v>0</v>
          </cell>
          <cell r="M184">
            <v>0</v>
          </cell>
          <cell r="N184">
            <v>0</v>
          </cell>
          <cell r="Q184">
            <v>0</v>
          </cell>
          <cell r="R184">
            <v>0</v>
          </cell>
          <cell r="U184">
            <v>0</v>
          </cell>
          <cell r="V184">
            <v>0</v>
          </cell>
          <cell r="Y184">
            <v>0</v>
          </cell>
          <cell r="Z184">
            <v>0</v>
          </cell>
          <cell r="AF184">
            <v>0</v>
          </cell>
        </row>
        <row r="185">
          <cell r="AF185">
            <v>0</v>
          </cell>
        </row>
        <row r="186">
          <cell r="E186">
            <v>0</v>
          </cell>
          <cell r="F186">
            <v>0</v>
          </cell>
          <cell r="I186">
            <v>0</v>
          </cell>
          <cell r="J186">
            <v>0</v>
          </cell>
          <cell r="M186">
            <v>0</v>
          </cell>
          <cell r="N186">
            <v>0</v>
          </cell>
          <cell r="Q186">
            <v>0</v>
          </cell>
          <cell r="R186">
            <v>0</v>
          </cell>
          <cell r="U186">
            <v>0</v>
          </cell>
          <cell r="V186">
            <v>0</v>
          </cell>
          <cell r="Y186">
            <v>0</v>
          </cell>
          <cell r="Z186">
            <v>0</v>
          </cell>
          <cell r="AF186">
            <v>0</v>
          </cell>
        </row>
        <row r="187">
          <cell r="E187">
            <v>0</v>
          </cell>
          <cell r="F187">
            <v>0</v>
          </cell>
          <cell r="I187">
            <v>0</v>
          </cell>
          <cell r="J187">
            <v>0</v>
          </cell>
          <cell r="M187">
            <v>0</v>
          </cell>
          <cell r="N187">
            <v>0</v>
          </cell>
          <cell r="Q187">
            <v>0</v>
          </cell>
          <cell r="R187">
            <v>0</v>
          </cell>
          <cell r="U187">
            <v>0</v>
          </cell>
          <cell r="V187">
            <v>0</v>
          </cell>
          <cell r="Y187">
            <v>0</v>
          </cell>
          <cell r="Z187">
            <v>0</v>
          </cell>
          <cell r="AF187">
            <v>0</v>
          </cell>
        </row>
        <row r="188">
          <cell r="E188">
            <v>0</v>
          </cell>
          <cell r="F188">
            <v>0</v>
          </cell>
          <cell r="I188">
            <v>0</v>
          </cell>
          <cell r="J188">
            <v>0</v>
          </cell>
          <cell r="M188">
            <v>0</v>
          </cell>
          <cell r="N188">
            <v>0</v>
          </cell>
          <cell r="Q188">
            <v>0</v>
          </cell>
          <cell r="R188">
            <v>0</v>
          </cell>
          <cell r="U188">
            <v>0</v>
          </cell>
          <cell r="V188">
            <v>0</v>
          </cell>
          <cell r="Y188">
            <v>0</v>
          </cell>
          <cell r="Z188">
            <v>0</v>
          </cell>
          <cell r="AF188">
            <v>0</v>
          </cell>
        </row>
        <row r="189">
          <cell r="AF189">
            <v>0</v>
          </cell>
        </row>
        <row r="190">
          <cell r="AF190">
            <v>0</v>
          </cell>
        </row>
        <row r="191">
          <cell r="AF191">
            <v>3</v>
          </cell>
        </row>
        <row r="192">
          <cell r="AF192">
            <v>10</v>
          </cell>
        </row>
        <row r="193">
          <cell r="AF193">
            <v>0</v>
          </cell>
        </row>
        <row r="194">
          <cell r="AF194">
            <v>0</v>
          </cell>
        </row>
        <row r="195">
          <cell r="AF195">
            <v>13</v>
          </cell>
        </row>
        <row r="196">
          <cell r="AF196">
            <v>51</v>
          </cell>
        </row>
        <row r="197">
          <cell r="AF197">
            <v>10</v>
          </cell>
        </row>
        <row r="198">
          <cell r="AF198">
            <v>76</v>
          </cell>
        </row>
        <row r="199">
          <cell r="AF199">
            <v>37</v>
          </cell>
        </row>
        <row r="200">
          <cell r="AF200">
            <v>174</v>
          </cell>
        </row>
        <row r="201">
          <cell r="AF201">
            <v>187</v>
          </cell>
        </row>
        <row r="202">
          <cell r="AF202">
            <v>467</v>
          </cell>
        </row>
        <row r="203">
          <cell r="AF203">
            <v>627</v>
          </cell>
        </row>
        <row r="204">
          <cell r="AF204">
            <v>1094</v>
          </cell>
        </row>
        <row r="205">
          <cell r="AF205">
            <v>194</v>
          </cell>
        </row>
        <row r="206">
          <cell r="AF206">
            <v>304</v>
          </cell>
        </row>
        <row r="207">
          <cell r="AF207">
            <v>220</v>
          </cell>
        </row>
        <row r="208">
          <cell r="AF208">
            <v>231</v>
          </cell>
        </row>
        <row r="209">
          <cell r="AF209">
            <v>949</v>
          </cell>
        </row>
        <row r="210">
          <cell r="AF210">
            <v>547</v>
          </cell>
        </row>
        <row r="211">
          <cell r="AF211">
            <v>497</v>
          </cell>
        </row>
        <row r="212">
          <cell r="AF212">
            <v>933</v>
          </cell>
        </row>
        <row r="213">
          <cell r="AF213">
            <v>660</v>
          </cell>
        </row>
        <row r="214">
          <cell r="AF214">
            <v>2637</v>
          </cell>
        </row>
        <row r="215">
          <cell r="AF215">
            <v>4680</v>
          </cell>
        </row>
        <row r="216">
          <cell r="AF216">
            <v>957</v>
          </cell>
        </row>
        <row r="217">
          <cell r="AF217">
            <v>316</v>
          </cell>
        </row>
        <row r="218">
          <cell r="AF218">
            <v>1020</v>
          </cell>
        </row>
        <row r="219">
          <cell r="AF219">
            <v>1157</v>
          </cell>
        </row>
        <row r="220">
          <cell r="AF220">
            <v>3450</v>
          </cell>
        </row>
        <row r="221">
          <cell r="AF221">
            <v>598</v>
          </cell>
        </row>
        <row r="222">
          <cell r="AF222">
            <v>706</v>
          </cell>
        </row>
        <row r="223">
          <cell r="AF223">
            <v>653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G6">
            <v>0</v>
          </cell>
        </row>
        <row r="7">
          <cell r="G7">
            <v>0</v>
          </cell>
        </row>
        <row r="8">
          <cell r="G8">
            <v>0</v>
          </cell>
        </row>
        <row r="9">
          <cell r="G9">
            <v>0</v>
          </cell>
        </row>
        <row r="10">
          <cell r="G10">
            <v>3</v>
          </cell>
        </row>
        <row r="11">
          <cell r="G11">
            <v>5</v>
          </cell>
        </row>
        <row r="12">
          <cell r="G12">
            <v>0</v>
          </cell>
        </row>
        <row r="13">
          <cell r="G13">
            <v>0</v>
          </cell>
        </row>
        <row r="14">
          <cell r="G14">
            <v>23</v>
          </cell>
        </row>
        <row r="15">
          <cell r="G15">
            <v>0</v>
          </cell>
        </row>
        <row r="16">
          <cell r="G16">
            <v>44</v>
          </cell>
        </row>
        <row r="17">
          <cell r="G17">
            <v>20</v>
          </cell>
        </row>
        <row r="18">
          <cell r="G18">
            <v>34</v>
          </cell>
        </row>
        <row r="19">
          <cell r="G19">
            <v>129</v>
          </cell>
        </row>
        <row r="20">
          <cell r="G20">
            <v>216</v>
          </cell>
        </row>
        <row r="21">
          <cell r="G21">
            <v>126</v>
          </cell>
        </row>
        <row r="22">
          <cell r="G22">
            <v>342</v>
          </cell>
        </row>
        <row r="23">
          <cell r="G23">
            <v>47</v>
          </cell>
        </row>
        <row r="24">
          <cell r="G24">
            <v>86</v>
          </cell>
        </row>
        <row r="25">
          <cell r="G25">
            <v>47</v>
          </cell>
        </row>
        <row r="26">
          <cell r="G26">
            <v>180</v>
          </cell>
        </row>
        <row r="27">
          <cell r="G27">
            <v>97</v>
          </cell>
        </row>
        <row r="28">
          <cell r="G28">
            <v>99</v>
          </cell>
        </row>
        <row r="29">
          <cell r="G29">
            <v>196</v>
          </cell>
        </row>
        <row r="30">
          <cell r="G30">
            <v>125</v>
          </cell>
        </row>
        <row r="31">
          <cell r="G31">
            <v>173</v>
          </cell>
        </row>
        <row r="32">
          <cell r="G32">
            <v>298</v>
          </cell>
        </row>
        <row r="33">
          <cell r="G33">
            <v>184</v>
          </cell>
        </row>
        <row r="34">
          <cell r="G34">
            <v>67</v>
          </cell>
        </row>
        <row r="35">
          <cell r="G35">
            <v>269</v>
          </cell>
        </row>
        <row r="36">
          <cell r="G36">
            <v>239</v>
          </cell>
        </row>
        <row r="37">
          <cell r="G37">
            <v>759</v>
          </cell>
        </row>
        <row r="38">
          <cell r="G38">
            <v>123</v>
          </cell>
        </row>
        <row r="39">
          <cell r="G39">
            <v>152</v>
          </cell>
        </row>
        <row r="40">
          <cell r="G40">
            <v>275</v>
          </cell>
        </row>
        <row r="41">
          <cell r="G41">
            <v>124</v>
          </cell>
        </row>
        <row r="42">
          <cell r="G42">
            <v>190</v>
          </cell>
        </row>
        <row r="43">
          <cell r="G43">
            <v>314</v>
          </cell>
        </row>
        <row r="44">
          <cell r="G44">
            <v>2493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MGC Revised"/>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dded"/>
      <sheetName val="Existing"/>
      <sheetName val="Existing (2)"/>
      <sheetName val="failure"/>
      <sheetName val="minor"/>
      <sheetName val="Sheet1"/>
    </sheetNames>
    <sheetDataSet>
      <sheetData sheetId="0" refreshError="1"/>
      <sheetData sheetId="1" refreshError="1"/>
      <sheetData sheetId="2" refreshError="1"/>
      <sheetData sheetId="3" refreshError="1">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24">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Dec-20"/>
      <sheetName val="Dec-20 district "/>
      <sheetName val="Dec-20 replaced"/>
      <sheetName val="Dec-20  Annexure-1  "/>
      <sheetName val="Dec-20 EnergyDepartmentformat"/>
      <sheetName val="Mar-19 (minor )"/>
      <sheetName val="Sheet1"/>
      <sheetName val="Sheet2"/>
      <sheetName val="Sheet3"/>
      <sheetName val="Sheet4"/>
      <sheetName val="Sheet5"/>
      <sheetName val="East"/>
    </sheetNames>
    <sheetDataSet>
      <sheetData sheetId="0"/>
      <sheetData sheetId="1"/>
      <sheetData sheetId="2"/>
      <sheetData sheetId="3">
        <row r="61">
          <cell r="C61">
            <v>0</v>
          </cell>
          <cell r="D61">
            <v>0</v>
          </cell>
          <cell r="E61">
            <v>0</v>
          </cell>
          <cell r="F61">
            <v>0</v>
          </cell>
          <cell r="G61">
            <v>2</v>
          </cell>
          <cell r="H61">
            <v>0</v>
          </cell>
          <cell r="I61">
            <v>0</v>
          </cell>
          <cell r="J61">
            <v>0</v>
          </cell>
          <cell r="K61">
            <v>51</v>
          </cell>
          <cell r="L61">
            <v>0</v>
          </cell>
          <cell r="M61">
            <v>15</v>
          </cell>
          <cell r="N61">
            <v>0</v>
          </cell>
          <cell r="O61">
            <v>0</v>
          </cell>
          <cell r="P61">
            <v>0</v>
          </cell>
          <cell r="Q61">
            <v>0</v>
          </cell>
          <cell r="R61">
            <v>0</v>
          </cell>
          <cell r="S61">
            <v>10</v>
          </cell>
          <cell r="T61">
            <v>0</v>
          </cell>
          <cell r="U61">
            <v>0</v>
          </cell>
          <cell r="V61">
            <v>0</v>
          </cell>
          <cell r="W61">
            <v>0</v>
          </cell>
          <cell r="X61">
            <v>0</v>
          </cell>
          <cell r="Y61">
            <v>15</v>
          </cell>
          <cell r="Z61">
            <v>0</v>
          </cell>
          <cell r="AA61">
            <v>0</v>
          </cell>
          <cell r="AB61">
            <v>0</v>
          </cell>
          <cell r="AC61">
            <v>0</v>
          </cell>
          <cell r="AD61">
            <v>0</v>
          </cell>
          <cell r="AE61">
            <v>0</v>
          </cell>
          <cell r="AF61">
            <v>0</v>
          </cell>
          <cell r="AG61">
            <v>0</v>
          </cell>
          <cell r="AH61">
            <v>0</v>
          </cell>
          <cell r="AI61">
            <v>0</v>
          </cell>
          <cell r="AJ61">
            <v>93</v>
          </cell>
          <cell r="AK61">
            <v>0</v>
          </cell>
          <cell r="AL61">
            <v>93</v>
          </cell>
        </row>
        <row r="62">
          <cell r="C62">
            <v>0</v>
          </cell>
          <cell r="D62">
            <v>0</v>
          </cell>
          <cell r="E62">
            <v>0</v>
          </cell>
          <cell r="F62">
            <v>0</v>
          </cell>
          <cell r="G62">
            <v>0</v>
          </cell>
          <cell r="H62">
            <v>0</v>
          </cell>
          <cell r="I62">
            <v>0</v>
          </cell>
          <cell r="J62">
            <v>0</v>
          </cell>
          <cell r="K62">
            <v>51</v>
          </cell>
          <cell r="L62">
            <v>0</v>
          </cell>
          <cell r="M62">
            <v>10</v>
          </cell>
          <cell r="N62">
            <v>0</v>
          </cell>
          <cell r="O62">
            <v>0</v>
          </cell>
          <cell r="P62">
            <v>0</v>
          </cell>
          <cell r="Q62">
            <v>0</v>
          </cell>
          <cell r="R62">
            <v>0</v>
          </cell>
          <cell r="S62">
            <v>15</v>
          </cell>
          <cell r="T62">
            <v>0</v>
          </cell>
          <cell r="U62">
            <v>0</v>
          </cell>
          <cell r="V62">
            <v>0</v>
          </cell>
          <cell r="W62">
            <v>0</v>
          </cell>
          <cell r="X62">
            <v>0</v>
          </cell>
          <cell r="Y62">
            <v>10</v>
          </cell>
          <cell r="Z62">
            <v>0</v>
          </cell>
          <cell r="AA62">
            <v>0</v>
          </cell>
          <cell r="AB62">
            <v>0</v>
          </cell>
          <cell r="AC62">
            <v>0</v>
          </cell>
          <cell r="AD62">
            <v>0</v>
          </cell>
          <cell r="AE62">
            <v>0</v>
          </cell>
          <cell r="AF62">
            <v>0</v>
          </cell>
          <cell r="AG62">
            <v>0</v>
          </cell>
          <cell r="AH62">
            <v>0</v>
          </cell>
          <cell r="AI62">
            <v>0</v>
          </cell>
          <cell r="AJ62">
            <v>86</v>
          </cell>
          <cell r="AK62">
            <v>0</v>
          </cell>
          <cell r="AL62">
            <v>86</v>
          </cell>
        </row>
        <row r="63">
          <cell r="C63">
            <v>0</v>
          </cell>
          <cell r="D63">
            <v>0</v>
          </cell>
          <cell r="E63">
            <v>0</v>
          </cell>
          <cell r="F63">
            <v>0</v>
          </cell>
          <cell r="G63">
            <v>2</v>
          </cell>
          <cell r="H63">
            <v>0</v>
          </cell>
          <cell r="I63">
            <v>0</v>
          </cell>
          <cell r="J63">
            <v>0</v>
          </cell>
          <cell r="K63">
            <v>34</v>
          </cell>
          <cell r="L63">
            <v>0</v>
          </cell>
          <cell r="M63">
            <v>11</v>
          </cell>
          <cell r="N63">
            <v>0</v>
          </cell>
          <cell r="O63">
            <v>0</v>
          </cell>
          <cell r="P63">
            <v>0</v>
          </cell>
          <cell r="Q63">
            <v>0</v>
          </cell>
          <cell r="R63">
            <v>0</v>
          </cell>
          <cell r="S63">
            <v>42</v>
          </cell>
          <cell r="T63">
            <v>0</v>
          </cell>
          <cell r="U63">
            <v>0</v>
          </cell>
          <cell r="V63">
            <v>0</v>
          </cell>
          <cell r="W63">
            <v>0</v>
          </cell>
          <cell r="X63">
            <v>0</v>
          </cell>
          <cell r="Y63">
            <v>1</v>
          </cell>
          <cell r="Z63">
            <v>0</v>
          </cell>
          <cell r="AA63">
            <v>0</v>
          </cell>
          <cell r="AB63">
            <v>0</v>
          </cell>
          <cell r="AC63">
            <v>0</v>
          </cell>
          <cell r="AD63">
            <v>0</v>
          </cell>
          <cell r="AE63">
            <v>0</v>
          </cell>
          <cell r="AF63">
            <v>0</v>
          </cell>
          <cell r="AG63">
            <v>0</v>
          </cell>
          <cell r="AH63">
            <v>0</v>
          </cell>
          <cell r="AI63">
            <v>0</v>
          </cell>
          <cell r="AJ63">
            <v>90</v>
          </cell>
          <cell r="AK63">
            <v>0</v>
          </cell>
          <cell r="AL63">
            <v>90</v>
          </cell>
        </row>
        <row r="64">
          <cell r="C64">
            <v>0</v>
          </cell>
          <cell r="D64">
            <v>0</v>
          </cell>
          <cell r="E64">
            <v>0</v>
          </cell>
          <cell r="F64">
            <v>0</v>
          </cell>
          <cell r="G64">
            <v>4</v>
          </cell>
          <cell r="H64">
            <v>0</v>
          </cell>
          <cell r="I64">
            <v>0</v>
          </cell>
          <cell r="J64">
            <v>0</v>
          </cell>
          <cell r="K64">
            <v>136</v>
          </cell>
          <cell r="L64">
            <v>0</v>
          </cell>
          <cell r="M64">
            <v>36</v>
          </cell>
          <cell r="N64">
            <v>0</v>
          </cell>
          <cell r="O64">
            <v>0</v>
          </cell>
          <cell r="P64">
            <v>0</v>
          </cell>
          <cell r="Q64">
            <v>0</v>
          </cell>
          <cell r="R64">
            <v>0</v>
          </cell>
          <cell r="S64">
            <v>67</v>
          </cell>
          <cell r="T64">
            <v>0</v>
          </cell>
          <cell r="U64">
            <v>0</v>
          </cell>
          <cell r="V64">
            <v>0</v>
          </cell>
          <cell r="W64">
            <v>0</v>
          </cell>
          <cell r="X64">
            <v>0</v>
          </cell>
          <cell r="Y64">
            <v>26</v>
          </cell>
          <cell r="Z64">
            <v>0</v>
          </cell>
          <cell r="AA64">
            <v>0</v>
          </cell>
          <cell r="AB64">
            <v>0</v>
          </cell>
          <cell r="AC64">
            <v>0</v>
          </cell>
          <cell r="AD64">
            <v>0</v>
          </cell>
          <cell r="AE64">
            <v>0</v>
          </cell>
          <cell r="AF64">
            <v>0</v>
          </cell>
          <cell r="AG64">
            <v>0</v>
          </cell>
          <cell r="AH64">
            <v>0</v>
          </cell>
          <cell r="AI64">
            <v>0</v>
          </cell>
          <cell r="AJ64">
            <v>269</v>
          </cell>
          <cell r="AK64">
            <v>0</v>
          </cell>
          <cell r="AL64">
            <v>269</v>
          </cell>
        </row>
        <row r="65">
          <cell r="C65">
            <v>0</v>
          </cell>
          <cell r="D65">
            <v>0</v>
          </cell>
          <cell r="E65">
            <v>0</v>
          </cell>
          <cell r="F65">
            <v>0</v>
          </cell>
          <cell r="G65">
            <v>1</v>
          </cell>
          <cell r="H65">
            <v>0</v>
          </cell>
          <cell r="I65">
            <v>0</v>
          </cell>
          <cell r="J65">
            <v>0</v>
          </cell>
          <cell r="K65">
            <v>128</v>
          </cell>
          <cell r="L65">
            <v>0</v>
          </cell>
          <cell r="M65">
            <v>20</v>
          </cell>
          <cell r="N65">
            <v>0</v>
          </cell>
          <cell r="O65">
            <v>0</v>
          </cell>
          <cell r="P65">
            <v>0</v>
          </cell>
          <cell r="Q65">
            <v>0</v>
          </cell>
          <cell r="R65">
            <v>0</v>
          </cell>
          <cell r="S65">
            <v>12</v>
          </cell>
          <cell r="T65">
            <v>0</v>
          </cell>
          <cell r="U65">
            <v>0</v>
          </cell>
          <cell r="V65">
            <v>0</v>
          </cell>
          <cell r="W65">
            <v>0</v>
          </cell>
          <cell r="X65">
            <v>0</v>
          </cell>
          <cell r="Y65">
            <v>1</v>
          </cell>
          <cell r="Z65">
            <v>0</v>
          </cell>
          <cell r="AA65">
            <v>0</v>
          </cell>
          <cell r="AB65">
            <v>0</v>
          </cell>
          <cell r="AC65">
            <v>0</v>
          </cell>
          <cell r="AD65">
            <v>0</v>
          </cell>
          <cell r="AE65">
            <v>0</v>
          </cell>
          <cell r="AF65">
            <v>0</v>
          </cell>
          <cell r="AG65">
            <v>0</v>
          </cell>
          <cell r="AH65">
            <v>0</v>
          </cell>
          <cell r="AI65">
            <v>0</v>
          </cell>
          <cell r="AJ65">
            <v>162</v>
          </cell>
          <cell r="AK65">
            <v>0</v>
          </cell>
          <cell r="AL65">
            <v>162</v>
          </cell>
        </row>
        <row r="66">
          <cell r="C66">
            <v>0</v>
          </cell>
          <cell r="D66">
            <v>0</v>
          </cell>
          <cell r="E66">
            <v>0</v>
          </cell>
          <cell r="F66">
            <v>0</v>
          </cell>
          <cell r="G66">
            <v>1</v>
          </cell>
          <cell r="H66">
            <v>0</v>
          </cell>
          <cell r="I66">
            <v>0</v>
          </cell>
          <cell r="J66">
            <v>0</v>
          </cell>
          <cell r="K66">
            <v>121</v>
          </cell>
          <cell r="L66">
            <v>0</v>
          </cell>
          <cell r="M66">
            <v>13</v>
          </cell>
          <cell r="N66">
            <v>0</v>
          </cell>
          <cell r="O66">
            <v>0</v>
          </cell>
          <cell r="P66">
            <v>0</v>
          </cell>
          <cell r="Q66">
            <v>0</v>
          </cell>
          <cell r="R66">
            <v>0</v>
          </cell>
          <cell r="S66">
            <v>30</v>
          </cell>
          <cell r="T66">
            <v>0</v>
          </cell>
          <cell r="U66">
            <v>0</v>
          </cell>
          <cell r="V66">
            <v>0</v>
          </cell>
          <cell r="W66">
            <v>0</v>
          </cell>
          <cell r="X66">
            <v>0</v>
          </cell>
          <cell r="Y66">
            <v>14</v>
          </cell>
          <cell r="Z66">
            <v>0</v>
          </cell>
          <cell r="AA66">
            <v>0</v>
          </cell>
          <cell r="AB66">
            <v>0</v>
          </cell>
          <cell r="AC66">
            <v>0</v>
          </cell>
          <cell r="AD66">
            <v>0</v>
          </cell>
          <cell r="AE66">
            <v>0</v>
          </cell>
          <cell r="AF66">
            <v>0</v>
          </cell>
          <cell r="AG66">
            <v>0</v>
          </cell>
          <cell r="AH66">
            <v>0</v>
          </cell>
          <cell r="AI66">
            <v>1</v>
          </cell>
          <cell r="AJ66">
            <v>180</v>
          </cell>
          <cell r="AK66">
            <v>0</v>
          </cell>
          <cell r="AL66">
            <v>180</v>
          </cell>
        </row>
        <row r="67">
          <cell r="C67">
            <v>0</v>
          </cell>
          <cell r="D67">
            <v>0</v>
          </cell>
          <cell r="E67">
            <v>0</v>
          </cell>
          <cell r="F67">
            <v>0</v>
          </cell>
          <cell r="G67">
            <v>4</v>
          </cell>
          <cell r="H67">
            <v>0</v>
          </cell>
          <cell r="I67">
            <v>0</v>
          </cell>
          <cell r="J67">
            <v>0</v>
          </cell>
          <cell r="K67">
            <v>153</v>
          </cell>
          <cell r="L67">
            <v>0</v>
          </cell>
          <cell r="M67">
            <v>71</v>
          </cell>
          <cell r="N67">
            <v>0</v>
          </cell>
          <cell r="O67">
            <v>0</v>
          </cell>
          <cell r="P67">
            <v>0</v>
          </cell>
          <cell r="Q67">
            <v>0</v>
          </cell>
          <cell r="R67">
            <v>0</v>
          </cell>
          <cell r="S67">
            <v>141</v>
          </cell>
          <cell r="T67">
            <v>0</v>
          </cell>
          <cell r="U67">
            <v>0</v>
          </cell>
          <cell r="V67">
            <v>0</v>
          </cell>
          <cell r="W67">
            <v>0</v>
          </cell>
          <cell r="X67">
            <v>0</v>
          </cell>
          <cell r="Y67">
            <v>47</v>
          </cell>
          <cell r="Z67">
            <v>0</v>
          </cell>
          <cell r="AA67">
            <v>0</v>
          </cell>
          <cell r="AB67">
            <v>0</v>
          </cell>
          <cell r="AC67">
            <v>3</v>
          </cell>
          <cell r="AD67">
            <v>0</v>
          </cell>
          <cell r="AE67">
            <v>0</v>
          </cell>
          <cell r="AF67">
            <v>0</v>
          </cell>
          <cell r="AG67">
            <v>0</v>
          </cell>
          <cell r="AH67">
            <v>0</v>
          </cell>
          <cell r="AI67">
            <v>14</v>
          </cell>
          <cell r="AJ67">
            <v>433</v>
          </cell>
          <cell r="AK67">
            <v>0</v>
          </cell>
          <cell r="AL67">
            <v>433</v>
          </cell>
        </row>
        <row r="68">
          <cell r="C68">
            <v>0</v>
          </cell>
          <cell r="D68">
            <v>0</v>
          </cell>
          <cell r="E68">
            <v>0</v>
          </cell>
          <cell r="F68">
            <v>0</v>
          </cell>
          <cell r="G68">
            <v>6</v>
          </cell>
          <cell r="H68">
            <v>0</v>
          </cell>
          <cell r="I68">
            <v>0</v>
          </cell>
          <cell r="J68">
            <v>0</v>
          </cell>
          <cell r="K68">
            <v>402</v>
          </cell>
          <cell r="L68">
            <v>0</v>
          </cell>
          <cell r="M68">
            <v>104</v>
          </cell>
          <cell r="N68">
            <v>0</v>
          </cell>
          <cell r="O68">
            <v>0</v>
          </cell>
          <cell r="P68">
            <v>0</v>
          </cell>
          <cell r="Q68">
            <v>0</v>
          </cell>
          <cell r="R68">
            <v>0</v>
          </cell>
          <cell r="S68">
            <v>183</v>
          </cell>
          <cell r="T68">
            <v>0</v>
          </cell>
          <cell r="U68">
            <v>0</v>
          </cell>
          <cell r="V68">
            <v>0</v>
          </cell>
          <cell r="W68">
            <v>0</v>
          </cell>
          <cell r="X68">
            <v>0</v>
          </cell>
          <cell r="Y68">
            <v>62</v>
          </cell>
          <cell r="Z68">
            <v>0</v>
          </cell>
          <cell r="AA68">
            <v>0</v>
          </cell>
          <cell r="AB68">
            <v>0</v>
          </cell>
          <cell r="AC68">
            <v>3</v>
          </cell>
          <cell r="AD68">
            <v>0</v>
          </cell>
          <cell r="AE68">
            <v>0</v>
          </cell>
          <cell r="AF68">
            <v>0</v>
          </cell>
          <cell r="AG68">
            <v>0</v>
          </cell>
          <cell r="AH68">
            <v>0</v>
          </cell>
          <cell r="AI68">
            <v>15</v>
          </cell>
          <cell r="AJ68">
            <v>775</v>
          </cell>
          <cell r="AK68">
            <v>0</v>
          </cell>
          <cell r="AL68">
            <v>775</v>
          </cell>
        </row>
        <row r="69">
          <cell r="C69">
            <v>0</v>
          </cell>
          <cell r="D69">
            <v>0</v>
          </cell>
          <cell r="E69">
            <v>0</v>
          </cell>
          <cell r="F69">
            <v>0</v>
          </cell>
          <cell r="G69">
            <v>10</v>
          </cell>
          <cell r="H69">
            <v>0</v>
          </cell>
          <cell r="I69">
            <v>0</v>
          </cell>
          <cell r="J69">
            <v>0</v>
          </cell>
          <cell r="K69">
            <v>538</v>
          </cell>
          <cell r="L69">
            <v>0</v>
          </cell>
          <cell r="M69">
            <v>140</v>
          </cell>
          <cell r="N69">
            <v>0</v>
          </cell>
          <cell r="O69">
            <v>0</v>
          </cell>
          <cell r="P69">
            <v>0</v>
          </cell>
          <cell r="Q69">
            <v>0</v>
          </cell>
          <cell r="R69">
            <v>0</v>
          </cell>
          <cell r="S69">
            <v>250</v>
          </cell>
          <cell r="T69">
            <v>0</v>
          </cell>
          <cell r="U69">
            <v>0</v>
          </cell>
          <cell r="V69">
            <v>0</v>
          </cell>
          <cell r="W69">
            <v>0</v>
          </cell>
          <cell r="X69">
            <v>0</v>
          </cell>
          <cell r="Y69">
            <v>88</v>
          </cell>
          <cell r="Z69">
            <v>0</v>
          </cell>
          <cell r="AA69">
            <v>0</v>
          </cell>
          <cell r="AB69">
            <v>0</v>
          </cell>
          <cell r="AC69">
            <v>3</v>
          </cell>
          <cell r="AD69">
            <v>0</v>
          </cell>
          <cell r="AE69">
            <v>0</v>
          </cell>
          <cell r="AF69">
            <v>0</v>
          </cell>
          <cell r="AG69">
            <v>0</v>
          </cell>
          <cell r="AH69">
            <v>0</v>
          </cell>
          <cell r="AI69">
            <v>15</v>
          </cell>
          <cell r="AJ69">
            <v>1044</v>
          </cell>
          <cell r="AK69">
            <v>0</v>
          </cell>
          <cell r="AL69">
            <v>1044</v>
          </cell>
        </row>
        <row r="70">
          <cell r="C70">
            <v>0</v>
          </cell>
          <cell r="D70">
            <v>0</v>
          </cell>
          <cell r="E70">
            <v>0</v>
          </cell>
          <cell r="F70">
            <v>0</v>
          </cell>
          <cell r="G70">
            <v>0</v>
          </cell>
          <cell r="H70">
            <v>0</v>
          </cell>
          <cell r="I70">
            <v>0</v>
          </cell>
          <cell r="J70">
            <v>0</v>
          </cell>
          <cell r="K70">
            <v>50</v>
          </cell>
          <cell r="L70">
            <v>0</v>
          </cell>
          <cell r="M70">
            <v>21</v>
          </cell>
          <cell r="N70">
            <v>0</v>
          </cell>
          <cell r="O70">
            <v>0</v>
          </cell>
          <cell r="P70">
            <v>0</v>
          </cell>
          <cell r="Q70">
            <v>0</v>
          </cell>
          <cell r="R70">
            <v>0</v>
          </cell>
          <cell r="S70">
            <v>24</v>
          </cell>
          <cell r="T70">
            <v>0</v>
          </cell>
          <cell r="U70">
            <v>0</v>
          </cell>
          <cell r="V70">
            <v>0</v>
          </cell>
          <cell r="W70">
            <v>0</v>
          </cell>
          <cell r="X70">
            <v>0</v>
          </cell>
          <cell r="Y70">
            <v>2</v>
          </cell>
          <cell r="Z70">
            <v>0</v>
          </cell>
          <cell r="AA70">
            <v>0</v>
          </cell>
          <cell r="AB70">
            <v>0</v>
          </cell>
          <cell r="AC70">
            <v>0</v>
          </cell>
          <cell r="AD70">
            <v>0</v>
          </cell>
          <cell r="AE70">
            <v>0</v>
          </cell>
          <cell r="AF70">
            <v>0</v>
          </cell>
          <cell r="AG70">
            <v>0</v>
          </cell>
          <cell r="AH70">
            <v>0</v>
          </cell>
          <cell r="AI70">
            <v>0</v>
          </cell>
          <cell r="AJ70">
            <v>97</v>
          </cell>
          <cell r="AK70">
            <v>0</v>
          </cell>
          <cell r="AL70">
            <v>97</v>
          </cell>
        </row>
        <row r="71">
          <cell r="C71">
            <v>0</v>
          </cell>
          <cell r="D71">
            <v>0</v>
          </cell>
          <cell r="E71">
            <v>0</v>
          </cell>
          <cell r="F71">
            <v>0</v>
          </cell>
          <cell r="G71">
            <v>1</v>
          </cell>
          <cell r="H71">
            <v>0</v>
          </cell>
          <cell r="I71">
            <v>0</v>
          </cell>
          <cell r="J71">
            <v>0</v>
          </cell>
          <cell r="K71">
            <v>45</v>
          </cell>
          <cell r="L71">
            <v>0</v>
          </cell>
          <cell r="M71">
            <v>21</v>
          </cell>
          <cell r="N71">
            <v>0</v>
          </cell>
          <cell r="O71">
            <v>0</v>
          </cell>
          <cell r="P71">
            <v>0</v>
          </cell>
          <cell r="Q71">
            <v>0</v>
          </cell>
          <cell r="R71">
            <v>0</v>
          </cell>
          <cell r="S71">
            <v>28</v>
          </cell>
          <cell r="T71">
            <v>0</v>
          </cell>
          <cell r="U71">
            <v>0</v>
          </cell>
          <cell r="V71">
            <v>0</v>
          </cell>
          <cell r="W71">
            <v>0</v>
          </cell>
          <cell r="X71">
            <v>0</v>
          </cell>
          <cell r="Y71">
            <v>10</v>
          </cell>
          <cell r="Z71">
            <v>0</v>
          </cell>
          <cell r="AA71">
            <v>0</v>
          </cell>
          <cell r="AB71">
            <v>0</v>
          </cell>
          <cell r="AC71">
            <v>0</v>
          </cell>
          <cell r="AD71">
            <v>0</v>
          </cell>
          <cell r="AE71">
            <v>0</v>
          </cell>
          <cell r="AF71">
            <v>0</v>
          </cell>
          <cell r="AG71">
            <v>0</v>
          </cell>
          <cell r="AH71">
            <v>0</v>
          </cell>
          <cell r="AI71">
            <v>5</v>
          </cell>
          <cell r="AJ71">
            <v>110</v>
          </cell>
          <cell r="AK71">
            <v>0</v>
          </cell>
          <cell r="AL71">
            <v>110</v>
          </cell>
        </row>
        <row r="72">
          <cell r="C72">
            <v>0</v>
          </cell>
          <cell r="D72">
            <v>0</v>
          </cell>
          <cell r="E72">
            <v>0</v>
          </cell>
          <cell r="F72">
            <v>0</v>
          </cell>
          <cell r="G72">
            <v>0</v>
          </cell>
          <cell r="H72">
            <v>0</v>
          </cell>
          <cell r="I72">
            <v>0</v>
          </cell>
          <cell r="J72">
            <v>0</v>
          </cell>
          <cell r="K72">
            <v>83</v>
          </cell>
          <cell r="L72">
            <v>0</v>
          </cell>
          <cell r="M72">
            <v>21</v>
          </cell>
          <cell r="N72">
            <v>0</v>
          </cell>
          <cell r="O72">
            <v>0</v>
          </cell>
          <cell r="P72">
            <v>0</v>
          </cell>
          <cell r="Q72">
            <v>0</v>
          </cell>
          <cell r="R72">
            <v>0</v>
          </cell>
          <cell r="S72">
            <v>17</v>
          </cell>
          <cell r="T72">
            <v>0</v>
          </cell>
          <cell r="U72">
            <v>0</v>
          </cell>
          <cell r="V72">
            <v>0</v>
          </cell>
          <cell r="W72">
            <v>0</v>
          </cell>
          <cell r="X72">
            <v>0</v>
          </cell>
          <cell r="Y72">
            <v>15</v>
          </cell>
          <cell r="Z72">
            <v>0</v>
          </cell>
          <cell r="AA72">
            <v>0</v>
          </cell>
          <cell r="AB72">
            <v>0</v>
          </cell>
          <cell r="AC72">
            <v>0</v>
          </cell>
          <cell r="AD72">
            <v>0</v>
          </cell>
          <cell r="AE72">
            <v>0</v>
          </cell>
          <cell r="AF72">
            <v>0</v>
          </cell>
          <cell r="AG72">
            <v>0</v>
          </cell>
          <cell r="AH72">
            <v>3</v>
          </cell>
          <cell r="AI72">
            <v>5</v>
          </cell>
          <cell r="AJ72">
            <v>144</v>
          </cell>
          <cell r="AK72">
            <v>0</v>
          </cell>
          <cell r="AL72">
            <v>144</v>
          </cell>
        </row>
        <row r="73">
          <cell r="C73">
            <v>0</v>
          </cell>
          <cell r="D73">
            <v>0</v>
          </cell>
          <cell r="E73">
            <v>0</v>
          </cell>
          <cell r="F73">
            <v>0</v>
          </cell>
          <cell r="G73">
            <v>0</v>
          </cell>
          <cell r="H73">
            <v>0</v>
          </cell>
          <cell r="I73">
            <v>0</v>
          </cell>
          <cell r="J73">
            <v>0</v>
          </cell>
          <cell r="K73">
            <v>11</v>
          </cell>
          <cell r="L73">
            <v>0</v>
          </cell>
          <cell r="M73">
            <v>2</v>
          </cell>
          <cell r="N73">
            <v>0</v>
          </cell>
          <cell r="O73">
            <v>0</v>
          </cell>
          <cell r="P73">
            <v>0</v>
          </cell>
          <cell r="Q73">
            <v>0</v>
          </cell>
          <cell r="R73">
            <v>0</v>
          </cell>
          <cell r="S73">
            <v>8</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21</v>
          </cell>
          <cell r="AK73">
            <v>0</v>
          </cell>
          <cell r="AL73">
            <v>21</v>
          </cell>
        </row>
        <row r="74">
          <cell r="C74">
            <v>0</v>
          </cell>
          <cell r="D74">
            <v>0</v>
          </cell>
          <cell r="E74">
            <v>0</v>
          </cell>
          <cell r="F74">
            <v>0</v>
          </cell>
          <cell r="G74">
            <v>1</v>
          </cell>
          <cell r="H74">
            <v>0</v>
          </cell>
          <cell r="I74">
            <v>0</v>
          </cell>
          <cell r="J74">
            <v>0</v>
          </cell>
          <cell r="K74">
            <v>189</v>
          </cell>
          <cell r="L74">
            <v>0</v>
          </cell>
          <cell r="M74">
            <v>65</v>
          </cell>
          <cell r="N74">
            <v>0</v>
          </cell>
          <cell r="O74">
            <v>0</v>
          </cell>
          <cell r="P74">
            <v>0</v>
          </cell>
          <cell r="Q74">
            <v>0</v>
          </cell>
          <cell r="R74">
            <v>0</v>
          </cell>
          <cell r="S74">
            <v>77</v>
          </cell>
          <cell r="T74">
            <v>0</v>
          </cell>
          <cell r="U74">
            <v>0</v>
          </cell>
          <cell r="V74">
            <v>0</v>
          </cell>
          <cell r="W74">
            <v>0</v>
          </cell>
          <cell r="X74">
            <v>0</v>
          </cell>
          <cell r="Y74">
            <v>27</v>
          </cell>
          <cell r="Z74">
            <v>0</v>
          </cell>
          <cell r="AA74">
            <v>0</v>
          </cell>
          <cell r="AB74">
            <v>0</v>
          </cell>
          <cell r="AC74">
            <v>0</v>
          </cell>
          <cell r="AD74">
            <v>0</v>
          </cell>
          <cell r="AE74">
            <v>0</v>
          </cell>
          <cell r="AF74">
            <v>0</v>
          </cell>
          <cell r="AG74">
            <v>0</v>
          </cell>
          <cell r="AH74">
            <v>3</v>
          </cell>
          <cell r="AI74">
            <v>10</v>
          </cell>
          <cell r="AJ74">
            <v>372</v>
          </cell>
          <cell r="AK74">
            <v>0</v>
          </cell>
          <cell r="AL74">
            <v>372</v>
          </cell>
        </row>
        <row r="75">
          <cell r="C75">
            <v>0</v>
          </cell>
          <cell r="D75">
            <v>0</v>
          </cell>
          <cell r="E75">
            <v>0</v>
          </cell>
          <cell r="F75">
            <v>0</v>
          </cell>
          <cell r="G75">
            <v>3</v>
          </cell>
          <cell r="H75">
            <v>0</v>
          </cell>
          <cell r="I75">
            <v>0</v>
          </cell>
          <cell r="J75">
            <v>0</v>
          </cell>
          <cell r="K75">
            <v>20</v>
          </cell>
          <cell r="L75">
            <v>0</v>
          </cell>
          <cell r="M75">
            <v>9</v>
          </cell>
          <cell r="N75">
            <v>0</v>
          </cell>
          <cell r="O75">
            <v>0</v>
          </cell>
          <cell r="P75">
            <v>0</v>
          </cell>
          <cell r="Q75">
            <v>0</v>
          </cell>
          <cell r="R75">
            <v>0</v>
          </cell>
          <cell r="S75">
            <v>118</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150</v>
          </cell>
          <cell r="AK75">
            <v>0</v>
          </cell>
          <cell r="AL75">
            <v>150</v>
          </cell>
        </row>
        <row r="76">
          <cell r="C76">
            <v>0</v>
          </cell>
          <cell r="D76">
            <v>0</v>
          </cell>
          <cell r="E76">
            <v>0</v>
          </cell>
          <cell r="F76">
            <v>0</v>
          </cell>
          <cell r="G76">
            <v>0</v>
          </cell>
          <cell r="H76">
            <v>0</v>
          </cell>
          <cell r="I76">
            <v>0</v>
          </cell>
          <cell r="J76">
            <v>0</v>
          </cell>
          <cell r="K76">
            <v>17</v>
          </cell>
          <cell r="L76">
            <v>0</v>
          </cell>
          <cell r="M76">
            <v>10</v>
          </cell>
          <cell r="N76">
            <v>0</v>
          </cell>
          <cell r="O76">
            <v>0</v>
          </cell>
          <cell r="P76">
            <v>0</v>
          </cell>
          <cell r="Q76">
            <v>0</v>
          </cell>
          <cell r="R76">
            <v>0</v>
          </cell>
          <cell r="S76">
            <v>5</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3</v>
          </cell>
          <cell r="AJ76">
            <v>35</v>
          </cell>
          <cell r="AK76">
            <v>0</v>
          </cell>
          <cell r="AL76">
            <v>35</v>
          </cell>
        </row>
        <row r="77">
          <cell r="C77">
            <v>0</v>
          </cell>
          <cell r="D77">
            <v>0</v>
          </cell>
          <cell r="E77">
            <v>0</v>
          </cell>
          <cell r="F77">
            <v>0</v>
          </cell>
          <cell r="G77">
            <v>42</v>
          </cell>
          <cell r="H77">
            <v>0</v>
          </cell>
          <cell r="I77">
            <v>0</v>
          </cell>
          <cell r="J77">
            <v>0</v>
          </cell>
          <cell r="K77">
            <v>75</v>
          </cell>
          <cell r="L77">
            <v>0</v>
          </cell>
          <cell r="M77">
            <v>35</v>
          </cell>
          <cell r="N77">
            <v>0</v>
          </cell>
          <cell r="O77">
            <v>0</v>
          </cell>
          <cell r="P77">
            <v>0</v>
          </cell>
          <cell r="Q77">
            <v>0</v>
          </cell>
          <cell r="R77">
            <v>0</v>
          </cell>
          <cell r="S77">
            <v>25</v>
          </cell>
          <cell r="T77">
            <v>0</v>
          </cell>
          <cell r="U77">
            <v>0</v>
          </cell>
          <cell r="V77">
            <v>0</v>
          </cell>
          <cell r="W77">
            <v>0</v>
          </cell>
          <cell r="X77">
            <v>0</v>
          </cell>
          <cell r="Y77">
            <v>24</v>
          </cell>
          <cell r="Z77">
            <v>0</v>
          </cell>
          <cell r="AA77">
            <v>0</v>
          </cell>
          <cell r="AB77">
            <v>0</v>
          </cell>
          <cell r="AC77">
            <v>0</v>
          </cell>
          <cell r="AD77">
            <v>0</v>
          </cell>
          <cell r="AE77">
            <v>0</v>
          </cell>
          <cell r="AF77">
            <v>0</v>
          </cell>
          <cell r="AG77">
            <v>1</v>
          </cell>
          <cell r="AH77">
            <v>0</v>
          </cell>
          <cell r="AI77">
            <v>0</v>
          </cell>
          <cell r="AJ77">
            <v>202</v>
          </cell>
          <cell r="AK77">
            <v>0</v>
          </cell>
          <cell r="AL77">
            <v>202</v>
          </cell>
        </row>
        <row r="78">
          <cell r="C78">
            <v>0</v>
          </cell>
          <cell r="D78">
            <v>0</v>
          </cell>
          <cell r="E78">
            <v>0</v>
          </cell>
          <cell r="F78">
            <v>0</v>
          </cell>
          <cell r="G78">
            <v>3</v>
          </cell>
          <cell r="H78">
            <v>0</v>
          </cell>
          <cell r="I78">
            <v>0</v>
          </cell>
          <cell r="J78">
            <v>0</v>
          </cell>
          <cell r="K78">
            <v>29</v>
          </cell>
          <cell r="L78">
            <v>0</v>
          </cell>
          <cell r="M78">
            <v>23</v>
          </cell>
          <cell r="N78">
            <v>0</v>
          </cell>
          <cell r="O78">
            <v>0</v>
          </cell>
          <cell r="P78">
            <v>0</v>
          </cell>
          <cell r="Q78">
            <v>0</v>
          </cell>
          <cell r="R78">
            <v>0</v>
          </cell>
          <cell r="S78">
            <v>9</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64</v>
          </cell>
          <cell r="AK78">
            <v>0</v>
          </cell>
          <cell r="AL78">
            <v>64</v>
          </cell>
        </row>
        <row r="79">
          <cell r="C79">
            <v>0</v>
          </cell>
          <cell r="D79">
            <v>0</v>
          </cell>
          <cell r="E79">
            <v>0</v>
          </cell>
          <cell r="F79">
            <v>0</v>
          </cell>
          <cell r="G79">
            <v>48</v>
          </cell>
          <cell r="H79">
            <v>0</v>
          </cell>
          <cell r="I79">
            <v>0</v>
          </cell>
          <cell r="J79">
            <v>0</v>
          </cell>
          <cell r="K79">
            <v>141</v>
          </cell>
          <cell r="L79">
            <v>0</v>
          </cell>
          <cell r="M79">
            <v>77</v>
          </cell>
          <cell r="N79">
            <v>0</v>
          </cell>
          <cell r="O79">
            <v>0</v>
          </cell>
          <cell r="P79">
            <v>0</v>
          </cell>
          <cell r="Q79">
            <v>0</v>
          </cell>
          <cell r="R79">
            <v>0</v>
          </cell>
          <cell r="S79">
            <v>157</v>
          </cell>
          <cell r="T79">
            <v>0</v>
          </cell>
          <cell r="U79">
            <v>0</v>
          </cell>
          <cell r="V79">
            <v>0</v>
          </cell>
          <cell r="W79">
            <v>0</v>
          </cell>
          <cell r="X79">
            <v>0</v>
          </cell>
          <cell r="Y79">
            <v>24</v>
          </cell>
          <cell r="Z79">
            <v>0</v>
          </cell>
          <cell r="AA79">
            <v>0</v>
          </cell>
          <cell r="AB79">
            <v>0</v>
          </cell>
          <cell r="AC79">
            <v>0</v>
          </cell>
          <cell r="AD79">
            <v>0</v>
          </cell>
          <cell r="AE79">
            <v>0</v>
          </cell>
          <cell r="AF79">
            <v>0</v>
          </cell>
          <cell r="AG79">
            <v>1</v>
          </cell>
          <cell r="AH79">
            <v>0</v>
          </cell>
          <cell r="AI79">
            <v>3</v>
          </cell>
          <cell r="AJ79">
            <v>451</v>
          </cell>
          <cell r="AK79">
            <v>0</v>
          </cell>
          <cell r="AL79">
            <v>451</v>
          </cell>
        </row>
        <row r="80">
          <cell r="C80">
            <v>0</v>
          </cell>
          <cell r="D80">
            <v>0</v>
          </cell>
          <cell r="E80">
            <v>0</v>
          </cell>
          <cell r="F80">
            <v>0</v>
          </cell>
          <cell r="G80">
            <v>49</v>
          </cell>
          <cell r="H80">
            <v>0</v>
          </cell>
          <cell r="I80">
            <v>0</v>
          </cell>
          <cell r="J80">
            <v>0</v>
          </cell>
          <cell r="K80">
            <v>330</v>
          </cell>
          <cell r="L80">
            <v>0</v>
          </cell>
          <cell r="M80">
            <v>142</v>
          </cell>
          <cell r="N80">
            <v>0</v>
          </cell>
          <cell r="O80">
            <v>0</v>
          </cell>
          <cell r="P80">
            <v>0</v>
          </cell>
          <cell r="Q80">
            <v>0</v>
          </cell>
          <cell r="R80">
            <v>0</v>
          </cell>
          <cell r="S80">
            <v>234</v>
          </cell>
          <cell r="T80">
            <v>0</v>
          </cell>
          <cell r="U80">
            <v>0</v>
          </cell>
          <cell r="V80">
            <v>0</v>
          </cell>
          <cell r="W80">
            <v>0</v>
          </cell>
          <cell r="X80">
            <v>0</v>
          </cell>
          <cell r="Y80">
            <v>51</v>
          </cell>
          <cell r="Z80">
            <v>0</v>
          </cell>
          <cell r="AA80">
            <v>0</v>
          </cell>
          <cell r="AB80">
            <v>0</v>
          </cell>
          <cell r="AC80">
            <v>0</v>
          </cell>
          <cell r="AD80">
            <v>0</v>
          </cell>
          <cell r="AE80">
            <v>0</v>
          </cell>
          <cell r="AF80">
            <v>0</v>
          </cell>
          <cell r="AG80">
            <v>1</v>
          </cell>
          <cell r="AH80">
            <v>3</v>
          </cell>
          <cell r="AI80">
            <v>13</v>
          </cell>
          <cell r="AJ80">
            <v>823</v>
          </cell>
          <cell r="AK80">
            <v>0</v>
          </cell>
          <cell r="AL80">
            <v>823</v>
          </cell>
        </row>
        <row r="81">
          <cell r="C81">
            <v>0</v>
          </cell>
          <cell r="D81">
            <v>0</v>
          </cell>
          <cell r="E81">
            <v>0</v>
          </cell>
          <cell r="F81">
            <v>0</v>
          </cell>
          <cell r="G81">
            <v>8</v>
          </cell>
          <cell r="H81">
            <v>565</v>
          </cell>
          <cell r="I81">
            <v>0</v>
          </cell>
          <cell r="J81">
            <v>0</v>
          </cell>
          <cell r="K81">
            <v>3</v>
          </cell>
          <cell r="L81">
            <v>20</v>
          </cell>
          <cell r="M81">
            <v>22</v>
          </cell>
          <cell r="N81">
            <v>5</v>
          </cell>
          <cell r="O81">
            <v>0</v>
          </cell>
          <cell r="P81">
            <v>0</v>
          </cell>
          <cell r="Q81">
            <v>0</v>
          </cell>
          <cell r="R81">
            <v>0</v>
          </cell>
          <cell r="S81">
            <v>0</v>
          </cell>
          <cell r="T81">
            <v>1</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33</v>
          </cell>
          <cell r="AK81">
            <v>591</v>
          </cell>
          <cell r="AL81">
            <v>624</v>
          </cell>
        </row>
        <row r="82">
          <cell r="C82">
            <v>0</v>
          </cell>
          <cell r="D82">
            <v>0</v>
          </cell>
          <cell r="E82">
            <v>0</v>
          </cell>
          <cell r="F82">
            <v>0</v>
          </cell>
          <cell r="G82">
            <v>71</v>
          </cell>
          <cell r="H82">
            <v>496</v>
          </cell>
          <cell r="I82">
            <v>0</v>
          </cell>
          <cell r="J82">
            <v>0</v>
          </cell>
          <cell r="K82">
            <v>66</v>
          </cell>
          <cell r="L82">
            <v>14</v>
          </cell>
          <cell r="M82">
            <v>120</v>
          </cell>
          <cell r="N82">
            <v>18</v>
          </cell>
          <cell r="O82">
            <v>0</v>
          </cell>
          <cell r="P82">
            <v>0</v>
          </cell>
          <cell r="Q82">
            <v>0</v>
          </cell>
          <cell r="R82">
            <v>0</v>
          </cell>
          <cell r="S82">
            <v>11</v>
          </cell>
          <cell r="T82">
            <v>8</v>
          </cell>
          <cell r="U82">
            <v>0</v>
          </cell>
          <cell r="V82">
            <v>0</v>
          </cell>
          <cell r="W82">
            <v>0</v>
          </cell>
          <cell r="X82">
            <v>0</v>
          </cell>
          <cell r="Y82">
            <v>14</v>
          </cell>
          <cell r="Z82">
            <v>2</v>
          </cell>
          <cell r="AA82">
            <v>0</v>
          </cell>
          <cell r="AB82">
            <v>0</v>
          </cell>
          <cell r="AC82">
            <v>0</v>
          </cell>
          <cell r="AD82">
            <v>0</v>
          </cell>
          <cell r="AE82">
            <v>0</v>
          </cell>
          <cell r="AF82">
            <v>0</v>
          </cell>
          <cell r="AG82">
            <v>0</v>
          </cell>
          <cell r="AH82">
            <v>0</v>
          </cell>
          <cell r="AI82">
            <v>5</v>
          </cell>
          <cell r="AJ82">
            <v>287</v>
          </cell>
          <cell r="AK82">
            <v>538</v>
          </cell>
          <cell r="AL82">
            <v>825</v>
          </cell>
        </row>
        <row r="83">
          <cell r="C83">
            <v>0</v>
          </cell>
          <cell r="D83">
            <v>0</v>
          </cell>
          <cell r="E83">
            <v>0</v>
          </cell>
          <cell r="F83">
            <v>0</v>
          </cell>
          <cell r="G83">
            <v>79</v>
          </cell>
          <cell r="H83">
            <v>1061</v>
          </cell>
          <cell r="I83">
            <v>0</v>
          </cell>
          <cell r="J83">
            <v>0</v>
          </cell>
          <cell r="K83">
            <v>69</v>
          </cell>
          <cell r="L83">
            <v>34</v>
          </cell>
          <cell r="M83">
            <v>142</v>
          </cell>
          <cell r="N83">
            <v>23</v>
          </cell>
          <cell r="O83">
            <v>0</v>
          </cell>
          <cell r="P83">
            <v>0</v>
          </cell>
          <cell r="Q83">
            <v>0</v>
          </cell>
          <cell r="R83">
            <v>0</v>
          </cell>
          <cell r="S83">
            <v>11</v>
          </cell>
          <cell r="T83">
            <v>9</v>
          </cell>
          <cell r="U83">
            <v>0</v>
          </cell>
          <cell r="V83">
            <v>0</v>
          </cell>
          <cell r="W83">
            <v>0</v>
          </cell>
          <cell r="X83">
            <v>0</v>
          </cell>
          <cell r="Y83">
            <v>14</v>
          </cell>
          <cell r="Z83">
            <v>2</v>
          </cell>
          <cell r="AA83">
            <v>0</v>
          </cell>
          <cell r="AB83">
            <v>0</v>
          </cell>
          <cell r="AC83">
            <v>0</v>
          </cell>
          <cell r="AD83">
            <v>0</v>
          </cell>
          <cell r="AE83">
            <v>0</v>
          </cell>
          <cell r="AF83">
            <v>0</v>
          </cell>
          <cell r="AG83">
            <v>0</v>
          </cell>
          <cell r="AH83">
            <v>0</v>
          </cell>
          <cell r="AI83">
            <v>5</v>
          </cell>
          <cell r="AJ83">
            <v>320</v>
          </cell>
          <cell r="AK83">
            <v>1129</v>
          </cell>
          <cell r="AL83">
            <v>1449</v>
          </cell>
        </row>
        <row r="84">
          <cell r="C84">
            <v>0</v>
          </cell>
          <cell r="D84">
            <v>0</v>
          </cell>
          <cell r="E84">
            <v>0</v>
          </cell>
          <cell r="F84">
            <v>0</v>
          </cell>
          <cell r="G84">
            <v>9</v>
          </cell>
          <cell r="H84">
            <v>2454</v>
          </cell>
          <cell r="I84">
            <v>0</v>
          </cell>
          <cell r="J84">
            <v>0</v>
          </cell>
          <cell r="K84">
            <v>9</v>
          </cell>
          <cell r="L84">
            <v>27</v>
          </cell>
          <cell r="M84">
            <v>14</v>
          </cell>
          <cell r="N84">
            <v>12</v>
          </cell>
          <cell r="O84">
            <v>0</v>
          </cell>
          <cell r="P84">
            <v>0</v>
          </cell>
          <cell r="Q84">
            <v>0</v>
          </cell>
          <cell r="R84">
            <v>0</v>
          </cell>
          <cell r="S84">
            <v>2</v>
          </cell>
          <cell r="T84">
            <v>1</v>
          </cell>
          <cell r="U84">
            <v>0</v>
          </cell>
          <cell r="V84">
            <v>0</v>
          </cell>
          <cell r="W84">
            <v>0</v>
          </cell>
          <cell r="X84">
            <v>0</v>
          </cell>
          <cell r="Y84">
            <v>2</v>
          </cell>
          <cell r="Z84">
            <v>0</v>
          </cell>
          <cell r="AA84">
            <v>0</v>
          </cell>
          <cell r="AB84">
            <v>0</v>
          </cell>
          <cell r="AC84">
            <v>0</v>
          </cell>
          <cell r="AD84">
            <v>0</v>
          </cell>
          <cell r="AE84">
            <v>0</v>
          </cell>
          <cell r="AF84">
            <v>0</v>
          </cell>
          <cell r="AG84">
            <v>0</v>
          </cell>
          <cell r="AH84">
            <v>0</v>
          </cell>
          <cell r="AI84">
            <v>0</v>
          </cell>
          <cell r="AJ84">
            <v>36</v>
          </cell>
          <cell r="AK84">
            <v>2494</v>
          </cell>
          <cell r="AL84">
            <v>2530</v>
          </cell>
        </row>
        <row r="85">
          <cell r="C85">
            <v>0</v>
          </cell>
          <cell r="D85">
            <v>0</v>
          </cell>
          <cell r="E85">
            <v>0</v>
          </cell>
          <cell r="F85">
            <v>0</v>
          </cell>
          <cell r="G85">
            <v>43</v>
          </cell>
          <cell r="H85">
            <v>507</v>
          </cell>
          <cell r="I85">
            <v>0</v>
          </cell>
          <cell r="J85">
            <v>0</v>
          </cell>
          <cell r="K85">
            <v>24</v>
          </cell>
          <cell r="L85">
            <v>5</v>
          </cell>
          <cell r="M85">
            <v>27</v>
          </cell>
          <cell r="N85">
            <v>6</v>
          </cell>
          <cell r="O85">
            <v>0</v>
          </cell>
          <cell r="P85">
            <v>0</v>
          </cell>
          <cell r="Q85">
            <v>0</v>
          </cell>
          <cell r="R85">
            <v>0</v>
          </cell>
          <cell r="S85">
            <v>1</v>
          </cell>
          <cell r="T85">
            <v>1</v>
          </cell>
          <cell r="U85">
            <v>0</v>
          </cell>
          <cell r="V85">
            <v>0</v>
          </cell>
          <cell r="W85">
            <v>0</v>
          </cell>
          <cell r="X85">
            <v>0</v>
          </cell>
          <cell r="Y85">
            <v>12</v>
          </cell>
          <cell r="Z85">
            <v>2</v>
          </cell>
          <cell r="AA85">
            <v>0</v>
          </cell>
          <cell r="AB85">
            <v>0</v>
          </cell>
          <cell r="AC85">
            <v>0</v>
          </cell>
          <cell r="AD85">
            <v>0</v>
          </cell>
          <cell r="AE85">
            <v>0</v>
          </cell>
          <cell r="AF85">
            <v>0</v>
          </cell>
          <cell r="AG85">
            <v>0</v>
          </cell>
          <cell r="AH85">
            <v>0</v>
          </cell>
          <cell r="AI85">
            <v>0</v>
          </cell>
          <cell r="AJ85">
            <v>107</v>
          </cell>
          <cell r="AK85">
            <v>521</v>
          </cell>
          <cell r="AL85">
            <v>628</v>
          </cell>
        </row>
        <row r="86">
          <cell r="C86">
            <v>0</v>
          </cell>
          <cell r="D86">
            <v>0</v>
          </cell>
          <cell r="E86">
            <v>0</v>
          </cell>
          <cell r="F86">
            <v>0</v>
          </cell>
          <cell r="G86">
            <v>0</v>
          </cell>
          <cell r="H86">
            <v>90</v>
          </cell>
          <cell r="I86">
            <v>0</v>
          </cell>
          <cell r="J86">
            <v>0</v>
          </cell>
          <cell r="K86">
            <v>0</v>
          </cell>
          <cell r="L86">
            <v>13</v>
          </cell>
          <cell r="M86">
            <v>1</v>
          </cell>
          <cell r="N86">
            <v>6</v>
          </cell>
          <cell r="O86">
            <v>0</v>
          </cell>
          <cell r="P86">
            <v>0</v>
          </cell>
          <cell r="Q86">
            <v>0</v>
          </cell>
          <cell r="R86">
            <v>0</v>
          </cell>
          <cell r="S86">
            <v>0</v>
          </cell>
          <cell r="T86">
            <v>2</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1</v>
          </cell>
          <cell r="AK86">
            <v>111</v>
          </cell>
          <cell r="AL86">
            <v>112</v>
          </cell>
        </row>
        <row r="87">
          <cell r="C87">
            <v>0</v>
          </cell>
          <cell r="D87">
            <v>0</v>
          </cell>
          <cell r="E87">
            <v>0</v>
          </cell>
          <cell r="F87">
            <v>0</v>
          </cell>
          <cell r="G87">
            <v>18</v>
          </cell>
          <cell r="H87">
            <v>122</v>
          </cell>
          <cell r="I87">
            <v>0</v>
          </cell>
          <cell r="J87">
            <v>0</v>
          </cell>
          <cell r="K87">
            <v>46</v>
          </cell>
          <cell r="L87">
            <v>54</v>
          </cell>
          <cell r="M87">
            <v>29</v>
          </cell>
          <cell r="N87">
            <v>17</v>
          </cell>
          <cell r="O87">
            <v>0</v>
          </cell>
          <cell r="P87">
            <v>0</v>
          </cell>
          <cell r="Q87">
            <v>0</v>
          </cell>
          <cell r="R87">
            <v>0</v>
          </cell>
          <cell r="S87">
            <v>21</v>
          </cell>
          <cell r="T87">
            <v>28</v>
          </cell>
          <cell r="U87">
            <v>0</v>
          </cell>
          <cell r="V87">
            <v>0</v>
          </cell>
          <cell r="W87">
            <v>0</v>
          </cell>
          <cell r="X87">
            <v>0</v>
          </cell>
          <cell r="Y87">
            <v>7</v>
          </cell>
          <cell r="Z87">
            <v>9</v>
          </cell>
          <cell r="AA87">
            <v>0</v>
          </cell>
          <cell r="AB87">
            <v>0</v>
          </cell>
          <cell r="AC87">
            <v>0</v>
          </cell>
          <cell r="AD87">
            <v>0</v>
          </cell>
          <cell r="AE87">
            <v>0</v>
          </cell>
          <cell r="AF87">
            <v>0</v>
          </cell>
          <cell r="AG87">
            <v>0</v>
          </cell>
          <cell r="AH87">
            <v>0</v>
          </cell>
          <cell r="AI87">
            <v>0</v>
          </cell>
          <cell r="AJ87">
            <v>121</v>
          </cell>
          <cell r="AK87">
            <v>230</v>
          </cell>
          <cell r="AL87">
            <v>351</v>
          </cell>
        </row>
        <row r="88">
          <cell r="C88">
            <v>0</v>
          </cell>
          <cell r="D88">
            <v>0</v>
          </cell>
          <cell r="E88">
            <v>0</v>
          </cell>
          <cell r="F88">
            <v>0</v>
          </cell>
          <cell r="G88">
            <v>70</v>
          </cell>
          <cell r="H88">
            <v>3173</v>
          </cell>
          <cell r="I88">
            <v>0</v>
          </cell>
          <cell r="J88">
            <v>0</v>
          </cell>
          <cell r="K88">
            <v>79</v>
          </cell>
          <cell r="L88">
            <v>99</v>
          </cell>
          <cell r="M88">
            <v>71</v>
          </cell>
          <cell r="N88">
            <v>41</v>
          </cell>
          <cell r="O88">
            <v>0</v>
          </cell>
          <cell r="P88">
            <v>0</v>
          </cell>
          <cell r="Q88">
            <v>0</v>
          </cell>
          <cell r="R88">
            <v>0</v>
          </cell>
          <cell r="S88">
            <v>24</v>
          </cell>
          <cell r="T88">
            <v>32</v>
          </cell>
          <cell r="U88">
            <v>0</v>
          </cell>
          <cell r="V88">
            <v>0</v>
          </cell>
          <cell r="W88">
            <v>0</v>
          </cell>
          <cell r="X88">
            <v>0</v>
          </cell>
          <cell r="Y88">
            <v>21</v>
          </cell>
          <cell r="Z88">
            <v>11</v>
          </cell>
          <cell r="AA88">
            <v>0</v>
          </cell>
          <cell r="AB88">
            <v>0</v>
          </cell>
          <cell r="AC88">
            <v>0</v>
          </cell>
          <cell r="AD88">
            <v>0</v>
          </cell>
          <cell r="AE88">
            <v>0</v>
          </cell>
          <cell r="AF88">
            <v>0</v>
          </cell>
          <cell r="AG88">
            <v>0</v>
          </cell>
          <cell r="AH88">
            <v>0</v>
          </cell>
          <cell r="AI88">
            <v>0</v>
          </cell>
          <cell r="AJ88">
            <v>265</v>
          </cell>
          <cell r="AK88">
            <v>3356</v>
          </cell>
          <cell r="AL88">
            <v>3621</v>
          </cell>
        </row>
        <row r="89">
          <cell r="C89">
            <v>0</v>
          </cell>
          <cell r="D89">
            <v>0</v>
          </cell>
          <cell r="E89">
            <v>0</v>
          </cell>
          <cell r="F89">
            <v>0</v>
          </cell>
          <cell r="G89">
            <v>10</v>
          </cell>
          <cell r="H89">
            <v>436</v>
          </cell>
          <cell r="I89">
            <v>0</v>
          </cell>
          <cell r="J89">
            <v>0</v>
          </cell>
          <cell r="K89">
            <v>23</v>
          </cell>
          <cell r="L89">
            <v>23</v>
          </cell>
          <cell r="M89">
            <v>20</v>
          </cell>
          <cell r="N89">
            <v>5</v>
          </cell>
          <cell r="O89">
            <v>0</v>
          </cell>
          <cell r="P89">
            <v>0</v>
          </cell>
          <cell r="Q89">
            <v>0</v>
          </cell>
          <cell r="R89">
            <v>0</v>
          </cell>
          <cell r="S89">
            <v>13</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66</v>
          </cell>
          <cell r="AK89">
            <v>464</v>
          </cell>
          <cell r="AL89">
            <v>530</v>
          </cell>
        </row>
        <row r="90">
          <cell r="C90">
            <v>0</v>
          </cell>
          <cell r="D90">
            <v>0</v>
          </cell>
          <cell r="E90">
            <v>0</v>
          </cell>
          <cell r="F90">
            <v>0</v>
          </cell>
          <cell r="G90">
            <v>96</v>
          </cell>
          <cell r="H90">
            <v>656</v>
          </cell>
          <cell r="I90">
            <v>0</v>
          </cell>
          <cell r="J90">
            <v>0</v>
          </cell>
          <cell r="K90">
            <v>59</v>
          </cell>
          <cell r="L90">
            <v>134</v>
          </cell>
          <cell r="M90">
            <v>78</v>
          </cell>
          <cell r="N90">
            <v>153</v>
          </cell>
          <cell r="O90">
            <v>0</v>
          </cell>
          <cell r="P90">
            <v>0</v>
          </cell>
          <cell r="Q90">
            <v>0</v>
          </cell>
          <cell r="R90">
            <v>5</v>
          </cell>
          <cell r="S90">
            <v>74</v>
          </cell>
          <cell r="T90">
            <v>41</v>
          </cell>
          <cell r="U90">
            <v>0</v>
          </cell>
          <cell r="V90">
            <v>0</v>
          </cell>
          <cell r="W90">
            <v>0</v>
          </cell>
          <cell r="X90">
            <v>0</v>
          </cell>
          <cell r="Y90">
            <v>10</v>
          </cell>
          <cell r="Z90">
            <v>9</v>
          </cell>
          <cell r="AA90">
            <v>0</v>
          </cell>
          <cell r="AB90">
            <v>0</v>
          </cell>
          <cell r="AC90">
            <v>0</v>
          </cell>
          <cell r="AD90">
            <v>0</v>
          </cell>
          <cell r="AE90">
            <v>0</v>
          </cell>
          <cell r="AF90">
            <v>0</v>
          </cell>
          <cell r="AG90">
            <v>0</v>
          </cell>
          <cell r="AH90">
            <v>0</v>
          </cell>
          <cell r="AI90">
            <v>0</v>
          </cell>
          <cell r="AJ90">
            <v>317</v>
          </cell>
          <cell r="AK90">
            <v>998</v>
          </cell>
          <cell r="AL90">
            <v>1315</v>
          </cell>
        </row>
        <row r="91">
          <cell r="C91">
            <v>0</v>
          </cell>
          <cell r="D91">
            <v>0</v>
          </cell>
          <cell r="E91">
            <v>0</v>
          </cell>
          <cell r="F91">
            <v>0</v>
          </cell>
          <cell r="G91">
            <v>81</v>
          </cell>
          <cell r="H91">
            <v>1203</v>
          </cell>
          <cell r="I91">
            <v>0</v>
          </cell>
          <cell r="J91">
            <v>0</v>
          </cell>
          <cell r="K91">
            <v>45</v>
          </cell>
          <cell r="L91">
            <v>184</v>
          </cell>
          <cell r="M91">
            <v>27</v>
          </cell>
          <cell r="N91">
            <v>172</v>
          </cell>
          <cell r="O91">
            <v>0</v>
          </cell>
          <cell r="P91">
            <v>0</v>
          </cell>
          <cell r="Q91">
            <v>0</v>
          </cell>
          <cell r="R91">
            <v>0</v>
          </cell>
          <cell r="S91">
            <v>46</v>
          </cell>
          <cell r="T91">
            <v>55</v>
          </cell>
          <cell r="U91">
            <v>23</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222</v>
          </cell>
          <cell r="AK91">
            <v>1614</v>
          </cell>
          <cell r="AL91">
            <v>1836</v>
          </cell>
        </row>
        <row r="92">
          <cell r="C92">
            <v>0</v>
          </cell>
          <cell r="D92">
            <v>0</v>
          </cell>
          <cell r="E92">
            <v>0</v>
          </cell>
          <cell r="F92">
            <v>0</v>
          </cell>
          <cell r="G92">
            <v>3</v>
          </cell>
          <cell r="H92">
            <v>256</v>
          </cell>
          <cell r="I92">
            <v>0</v>
          </cell>
          <cell r="J92">
            <v>0</v>
          </cell>
          <cell r="K92">
            <v>1</v>
          </cell>
          <cell r="L92">
            <v>31</v>
          </cell>
          <cell r="M92">
            <v>1</v>
          </cell>
          <cell r="N92">
            <v>14</v>
          </cell>
          <cell r="O92">
            <v>0</v>
          </cell>
          <cell r="P92">
            <v>0</v>
          </cell>
          <cell r="Q92">
            <v>0</v>
          </cell>
          <cell r="R92">
            <v>0</v>
          </cell>
          <cell r="S92">
            <v>30</v>
          </cell>
          <cell r="T92">
            <v>2</v>
          </cell>
          <cell r="U92">
            <v>0</v>
          </cell>
          <cell r="V92">
            <v>1</v>
          </cell>
          <cell r="W92">
            <v>0</v>
          </cell>
          <cell r="X92">
            <v>0</v>
          </cell>
          <cell r="Y92">
            <v>0</v>
          </cell>
          <cell r="Z92">
            <v>0</v>
          </cell>
          <cell r="AA92">
            <v>0</v>
          </cell>
          <cell r="AB92">
            <v>0</v>
          </cell>
          <cell r="AC92">
            <v>0</v>
          </cell>
          <cell r="AD92">
            <v>0</v>
          </cell>
          <cell r="AE92">
            <v>0</v>
          </cell>
          <cell r="AF92">
            <v>0</v>
          </cell>
          <cell r="AG92">
            <v>0</v>
          </cell>
          <cell r="AH92">
            <v>0</v>
          </cell>
          <cell r="AI92">
            <v>0</v>
          </cell>
          <cell r="AJ92">
            <v>35</v>
          </cell>
          <cell r="AK92">
            <v>304</v>
          </cell>
          <cell r="AL92">
            <v>339</v>
          </cell>
        </row>
        <row r="93">
          <cell r="C93">
            <v>0</v>
          </cell>
          <cell r="D93">
            <v>0</v>
          </cell>
          <cell r="E93">
            <v>0</v>
          </cell>
          <cell r="F93">
            <v>0</v>
          </cell>
          <cell r="G93">
            <v>190</v>
          </cell>
          <cell r="H93">
            <v>2551</v>
          </cell>
          <cell r="I93">
            <v>0</v>
          </cell>
          <cell r="J93">
            <v>0</v>
          </cell>
          <cell r="K93">
            <v>128</v>
          </cell>
          <cell r="L93">
            <v>372</v>
          </cell>
          <cell r="M93">
            <v>126</v>
          </cell>
          <cell r="N93">
            <v>344</v>
          </cell>
          <cell r="O93">
            <v>0</v>
          </cell>
          <cell r="P93">
            <v>0</v>
          </cell>
          <cell r="Q93">
            <v>0</v>
          </cell>
          <cell r="R93">
            <v>5</v>
          </cell>
          <cell r="S93">
            <v>163</v>
          </cell>
          <cell r="T93">
            <v>98</v>
          </cell>
          <cell r="U93">
            <v>23</v>
          </cell>
          <cell r="V93">
            <v>1</v>
          </cell>
          <cell r="W93">
            <v>0</v>
          </cell>
          <cell r="X93">
            <v>0</v>
          </cell>
          <cell r="Y93">
            <v>10</v>
          </cell>
          <cell r="Z93">
            <v>9</v>
          </cell>
          <cell r="AA93">
            <v>0</v>
          </cell>
          <cell r="AB93">
            <v>0</v>
          </cell>
          <cell r="AC93">
            <v>0</v>
          </cell>
          <cell r="AD93">
            <v>0</v>
          </cell>
          <cell r="AE93">
            <v>0</v>
          </cell>
          <cell r="AF93">
            <v>0</v>
          </cell>
          <cell r="AG93">
            <v>0</v>
          </cell>
          <cell r="AH93">
            <v>0</v>
          </cell>
          <cell r="AI93">
            <v>0</v>
          </cell>
          <cell r="AJ93">
            <v>640</v>
          </cell>
          <cell r="AK93">
            <v>3380</v>
          </cell>
          <cell r="AL93">
            <v>4020</v>
          </cell>
        </row>
        <row r="94">
          <cell r="C94">
            <v>0</v>
          </cell>
          <cell r="D94">
            <v>0</v>
          </cell>
          <cell r="E94">
            <v>0</v>
          </cell>
          <cell r="F94">
            <v>0</v>
          </cell>
          <cell r="G94">
            <v>339</v>
          </cell>
          <cell r="H94">
            <v>6785</v>
          </cell>
          <cell r="I94">
            <v>0</v>
          </cell>
          <cell r="J94">
            <v>0</v>
          </cell>
          <cell r="K94">
            <v>276</v>
          </cell>
          <cell r="L94">
            <v>505</v>
          </cell>
          <cell r="M94">
            <v>339</v>
          </cell>
          <cell r="N94">
            <v>408</v>
          </cell>
          <cell r="O94">
            <v>0</v>
          </cell>
          <cell r="P94">
            <v>0</v>
          </cell>
          <cell r="Q94">
            <v>0</v>
          </cell>
          <cell r="R94">
            <v>5</v>
          </cell>
          <cell r="S94">
            <v>198</v>
          </cell>
          <cell r="T94">
            <v>139</v>
          </cell>
          <cell r="U94">
            <v>23</v>
          </cell>
          <cell r="V94">
            <v>1</v>
          </cell>
          <cell r="W94">
            <v>0</v>
          </cell>
          <cell r="X94">
            <v>0</v>
          </cell>
          <cell r="Y94">
            <v>45</v>
          </cell>
          <cell r="Z94">
            <v>22</v>
          </cell>
          <cell r="AA94">
            <v>0</v>
          </cell>
          <cell r="AB94">
            <v>0</v>
          </cell>
          <cell r="AC94">
            <v>0</v>
          </cell>
          <cell r="AD94">
            <v>0</v>
          </cell>
          <cell r="AE94">
            <v>0</v>
          </cell>
          <cell r="AF94">
            <v>0</v>
          </cell>
          <cell r="AG94">
            <v>0</v>
          </cell>
          <cell r="AH94">
            <v>0</v>
          </cell>
          <cell r="AI94">
            <v>5</v>
          </cell>
          <cell r="AJ94">
            <v>1225</v>
          </cell>
          <cell r="AK94">
            <v>7865</v>
          </cell>
          <cell r="AL94">
            <v>9090</v>
          </cell>
        </row>
        <row r="95">
          <cell r="C95">
            <v>0</v>
          </cell>
          <cell r="D95">
            <v>0</v>
          </cell>
          <cell r="E95">
            <v>0</v>
          </cell>
          <cell r="F95">
            <v>0</v>
          </cell>
          <cell r="G95">
            <v>1</v>
          </cell>
          <cell r="H95">
            <v>2975</v>
          </cell>
          <cell r="I95">
            <v>0</v>
          </cell>
          <cell r="J95">
            <v>0</v>
          </cell>
          <cell r="K95">
            <v>8</v>
          </cell>
          <cell r="L95">
            <v>17</v>
          </cell>
          <cell r="M95">
            <v>5</v>
          </cell>
          <cell r="N95">
            <v>14</v>
          </cell>
          <cell r="O95">
            <v>0</v>
          </cell>
          <cell r="P95">
            <v>0</v>
          </cell>
          <cell r="Q95">
            <v>0</v>
          </cell>
          <cell r="R95">
            <v>0</v>
          </cell>
          <cell r="S95">
            <v>1</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15</v>
          </cell>
          <cell r="AK95">
            <v>3006</v>
          </cell>
          <cell r="AL95">
            <v>3021</v>
          </cell>
        </row>
        <row r="96">
          <cell r="C96">
            <v>0</v>
          </cell>
          <cell r="D96">
            <v>0</v>
          </cell>
          <cell r="E96">
            <v>0</v>
          </cell>
          <cell r="F96">
            <v>0</v>
          </cell>
          <cell r="G96">
            <v>0</v>
          </cell>
          <cell r="H96">
            <v>1102</v>
          </cell>
          <cell r="I96">
            <v>0</v>
          </cell>
          <cell r="J96">
            <v>0</v>
          </cell>
          <cell r="K96">
            <v>0</v>
          </cell>
          <cell r="L96">
            <v>2</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1104</v>
          </cell>
          <cell r="AL96">
            <v>1104</v>
          </cell>
        </row>
        <row r="97">
          <cell r="C97">
            <v>0</v>
          </cell>
          <cell r="D97">
            <v>0</v>
          </cell>
          <cell r="E97">
            <v>0</v>
          </cell>
          <cell r="F97">
            <v>0</v>
          </cell>
          <cell r="G97">
            <v>16</v>
          </cell>
          <cell r="H97">
            <v>2891</v>
          </cell>
          <cell r="I97">
            <v>0</v>
          </cell>
          <cell r="J97">
            <v>0</v>
          </cell>
          <cell r="K97">
            <v>9</v>
          </cell>
          <cell r="L97">
            <v>22</v>
          </cell>
          <cell r="M97">
            <v>2</v>
          </cell>
          <cell r="N97">
            <v>10</v>
          </cell>
          <cell r="O97">
            <v>0</v>
          </cell>
          <cell r="P97">
            <v>0</v>
          </cell>
          <cell r="Q97">
            <v>0</v>
          </cell>
          <cell r="R97">
            <v>0</v>
          </cell>
          <cell r="S97">
            <v>1</v>
          </cell>
          <cell r="T97">
            <v>2</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28</v>
          </cell>
          <cell r="AK97">
            <v>2925</v>
          </cell>
          <cell r="AL97">
            <v>2953</v>
          </cell>
        </row>
        <row r="98">
          <cell r="C98">
            <v>0</v>
          </cell>
          <cell r="D98">
            <v>0</v>
          </cell>
          <cell r="E98">
            <v>0</v>
          </cell>
          <cell r="F98">
            <v>0</v>
          </cell>
          <cell r="G98">
            <v>0</v>
          </cell>
          <cell r="H98">
            <v>2570</v>
          </cell>
          <cell r="I98">
            <v>0</v>
          </cell>
          <cell r="J98">
            <v>0</v>
          </cell>
          <cell r="K98">
            <v>0</v>
          </cell>
          <cell r="L98">
            <v>10</v>
          </cell>
          <cell r="M98">
            <v>0</v>
          </cell>
          <cell r="N98">
            <v>8</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2588</v>
          </cell>
          <cell r="AL98">
            <v>2588</v>
          </cell>
        </row>
        <row r="99">
          <cell r="C99">
            <v>0</v>
          </cell>
          <cell r="D99">
            <v>0</v>
          </cell>
          <cell r="E99">
            <v>0</v>
          </cell>
          <cell r="F99">
            <v>0</v>
          </cell>
          <cell r="G99">
            <v>17</v>
          </cell>
          <cell r="H99">
            <v>9538</v>
          </cell>
          <cell r="I99">
            <v>0</v>
          </cell>
          <cell r="J99">
            <v>0</v>
          </cell>
          <cell r="K99">
            <v>17</v>
          </cell>
          <cell r="L99">
            <v>51</v>
          </cell>
          <cell r="M99">
            <v>7</v>
          </cell>
          <cell r="N99">
            <v>32</v>
          </cell>
          <cell r="O99">
            <v>0</v>
          </cell>
          <cell r="P99">
            <v>0</v>
          </cell>
          <cell r="Q99">
            <v>0</v>
          </cell>
          <cell r="R99">
            <v>0</v>
          </cell>
          <cell r="S99">
            <v>2</v>
          </cell>
          <cell r="T99">
            <v>2</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43</v>
          </cell>
          <cell r="AK99">
            <v>9623</v>
          </cell>
          <cell r="AL99">
            <v>9666</v>
          </cell>
        </row>
        <row r="100">
          <cell r="C100">
            <v>0</v>
          </cell>
          <cell r="D100">
            <v>0</v>
          </cell>
          <cell r="E100">
            <v>0</v>
          </cell>
          <cell r="F100">
            <v>0</v>
          </cell>
          <cell r="G100">
            <v>0</v>
          </cell>
          <cell r="H100">
            <v>2188</v>
          </cell>
          <cell r="I100">
            <v>0</v>
          </cell>
          <cell r="J100">
            <v>0</v>
          </cell>
          <cell r="K100">
            <v>46</v>
          </cell>
          <cell r="L100">
            <v>489</v>
          </cell>
          <cell r="M100">
            <v>62</v>
          </cell>
          <cell r="N100">
            <v>486</v>
          </cell>
          <cell r="O100">
            <v>3</v>
          </cell>
          <cell r="P100">
            <v>0</v>
          </cell>
          <cell r="Q100">
            <v>1</v>
          </cell>
          <cell r="R100">
            <v>0</v>
          </cell>
          <cell r="S100">
            <v>1</v>
          </cell>
          <cell r="T100">
            <v>2</v>
          </cell>
          <cell r="U100">
            <v>0</v>
          </cell>
          <cell r="V100">
            <v>0</v>
          </cell>
          <cell r="W100">
            <v>0</v>
          </cell>
          <cell r="X100">
            <v>0</v>
          </cell>
          <cell r="Y100">
            <v>0</v>
          </cell>
          <cell r="Z100">
            <v>3</v>
          </cell>
          <cell r="AA100">
            <v>0</v>
          </cell>
          <cell r="AB100">
            <v>0</v>
          </cell>
          <cell r="AC100">
            <v>0</v>
          </cell>
          <cell r="AD100">
            <v>0</v>
          </cell>
          <cell r="AE100">
            <v>0</v>
          </cell>
          <cell r="AF100">
            <v>0</v>
          </cell>
          <cell r="AG100">
            <v>0</v>
          </cell>
          <cell r="AH100">
            <v>0</v>
          </cell>
          <cell r="AI100">
            <v>0</v>
          </cell>
          <cell r="AJ100">
            <v>113</v>
          </cell>
          <cell r="AK100">
            <v>3168</v>
          </cell>
          <cell r="AL100">
            <v>3281</v>
          </cell>
        </row>
        <row r="101">
          <cell r="C101">
            <v>0</v>
          </cell>
          <cell r="D101">
            <v>0</v>
          </cell>
          <cell r="E101">
            <v>0</v>
          </cell>
          <cell r="F101">
            <v>0</v>
          </cell>
          <cell r="G101">
            <v>1</v>
          </cell>
          <cell r="H101">
            <v>1028</v>
          </cell>
          <cell r="I101">
            <v>0</v>
          </cell>
          <cell r="J101">
            <v>0</v>
          </cell>
          <cell r="K101">
            <v>1</v>
          </cell>
          <cell r="L101">
            <v>12</v>
          </cell>
          <cell r="M101">
            <v>1</v>
          </cell>
          <cell r="N101">
            <v>5</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1</v>
          </cell>
          <cell r="AC101">
            <v>0</v>
          </cell>
          <cell r="AD101">
            <v>0</v>
          </cell>
          <cell r="AE101">
            <v>0</v>
          </cell>
          <cell r="AF101">
            <v>0</v>
          </cell>
          <cell r="AG101">
            <v>0</v>
          </cell>
          <cell r="AH101">
            <v>0</v>
          </cell>
          <cell r="AI101">
            <v>0</v>
          </cell>
          <cell r="AJ101">
            <v>3</v>
          </cell>
          <cell r="AK101">
            <v>1046</v>
          </cell>
          <cell r="AL101">
            <v>1049</v>
          </cell>
        </row>
        <row r="102">
          <cell r="C102">
            <v>0</v>
          </cell>
          <cell r="D102">
            <v>0</v>
          </cell>
          <cell r="E102">
            <v>0</v>
          </cell>
          <cell r="F102">
            <v>0</v>
          </cell>
          <cell r="G102">
            <v>52</v>
          </cell>
          <cell r="H102">
            <v>3341</v>
          </cell>
          <cell r="I102">
            <v>0</v>
          </cell>
          <cell r="J102">
            <v>0</v>
          </cell>
          <cell r="K102">
            <v>67</v>
          </cell>
          <cell r="L102">
            <v>324</v>
          </cell>
          <cell r="M102">
            <v>68</v>
          </cell>
          <cell r="N102">
            <v>134</v>
          </cell>
          <cell r="O102">
            <v>0</v>
          </cell>
          <cell r="P102">
            <v>0</v>
          </cell>
          <cell r="Q102">
            <v>0</v>
          </cell>
          <cell r="R102">
            <v>0</v>
          </cell>
          <cell r="S102">
            <v>3</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190</v>
          </cell>
          <cell r="AK102">
            <v>3799</v>
          </cell>
          <cell r="AL102">
            <v>3989</v>
          </cell>
        </row>
        <row r="103">
          <cell r="C103">
            <v>0</v>
          </cell>
          <cell r="D103">
            <v>0</v>
          </cell>
          <cell r="E103">
            <v>0</v>
          </cell>
          <cell r="F103">
            <v>0</v>
          </cell>
          <cell r="G103">
            <v>0</v>
          </cell>
          <cell r="H103">
            <v>887</v>
          </cell>
          <cell r="I103">
            <v>0</v>
          </cell>
          <cell r="J103">
            <v>0</v>
          </cell>
          <cell r="K103">
            <v>0</v>
          </cell>
          <cell r="L103">
            <v>1</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888</v>
          </cell>
          <cell r="AL103">
            <v>888</v>
          </cell>
        </row>
        <row r="104">
          <cell r="C104">
            <v>0</v>
          </cell>
          <cell r="D104">
            <v>0</v>
          </cell>
          <cell r="E104">
            <v>0</v>
          </cell>
          <cell r="F104">
            <v>0</v>
          </cell>
          <cell r="G104">
            <v>53</v>
          </cell>
          <cell r="H104">
            <v>7444</v>
          </cell>
          <cell r="I104">
            <v>0</v>
          </cell>
          <cell r="J104">
            <v>0</v>
          </cell>
          <cell r="K104">
            <v>114</v>
          </cell>
          <cell r="L104">
            <v>826</v>
          </cell>
          <cell r="M104">
            <v>131</v>
          </cell>
          <cell r="N104">
            <v>625</v>
          </cell>
          <cell r="O104">
            <v>3</v>
          </cell>
          <cell r="P104">
            <v>0</v>
          </cell>
          <cell r="Q104">
            <v>1</v>
          </cell>
          <cell r="R104">
            <v>0</v>
          </cell>
          <cell r="S104">
            <v>4</v>
          </cell>
          <cell r="T104">
            <v>2</v>
          </cell>
          <cell r="U104">
            <v>0</v>
          </cell>
          <cell r="V104">
            <v>0</v>
          </cell>
          <cell r="W104">
            <v>0</v>
          </cell>
          <cell r="X104">
            <v>0</v>
          </cell>
          <cell r="Y104">
            <v>0</v>
          </cell>
          <cell r="Z104">
            <v>3</v>
          </cell>
          <cell r="AA104">
            <v>0</v>
          </cell>
          <cell r="AB104">
            <v>1</v>
          </cell>
          <cell r="AC104">
            <v>0</v>
          </cell>
          <cell r="AD104">
            <v>0</v>
          </cell>
          <cell r="AE104">
            <v>0</v>
          </cell>
          <cell r="AF104">
            <v>0</v>
          </cell>
          <cell r="AG104">
            <v>0</v>
          </cell>
          <cell r="AH104">
            <v>0</v>
          </cell>
          <cell r="AI104">
            <v>0</v>
          </cell>
          <cell r="AJ104">
            <v>306</v>
          </cell>
          <cell r="AK104">
            <v>8901</v>
          </cell>
          <cell r="AL104">
            <v>9207</v>
          </cell>
        </row>
        <row r="105">
          <cell r="C105">
            <v>0</v>
          </cell>
          <cell r="D105">
            <v>0</v>
          </cell>
          <cell r="E105">
            <v>0</v>
          </cell>
          <cell r="F105">
            <v>0</v>
          </cell>
          <cell r="G105">
            <v>70</v>
          </cell>
          <cell r="H105">
            <v>16982</v>
          </cell>
          <cell r="I105">
            <v>0</v>
          </cell>
          <cell r="J105">
            <v>0</v>
          </cell>
          <cell r="K105">
            <v>131</v>
          </cell>
          <cell r="L105">
            <v>877</v>
          </cell>
          <cell r="M105">
            <v>138</v>
          </cell>
          <cell r="N105">
            <v>657</v>
          </cell>
          <cell r="O105">
            <v>3</v>
          </cell>
          <cell r="P105">
            <v>0</v>
          </cell>
          <cell r="Q105">
            <v>1</v>
          </cell>
          <cell r="R105">
            <v>0</v>
          </cell>
          <cell r="S105">
            <v>6</v>
          </cell>
          <cell r="T105">
            <v>4</v>
          </cell>
          <cell r="U105">
            <v>0</v>
          </cell>
          <cell r="V105">
            <v>0</v>
          </cell>
          <cell r="W105">
            <v>0</v>
          </cell>
          <cell r="X105">
            <v>0</v>
          </cell>
          <cell r="Y105">
            <v>0</v>
          </cell>
          <cell r="Z105">
            <v>3</v>
          </cell>
          <cell r="AA105">
            <v>0</v>
          </cell>
          <cell r="AB105">
            <v>1</v>
          </cell>
          <cell r="AC105">
            <v>0</v>
          </cell>
          <cell r="AD105">
            <v>0</v>
          </cell>
          <cell r="AE105">
            <v>0</v>
          </cell>
          <cell r="AF105">
            <v>0</v>
          </cell>
          <cell r="AG105">
            <v>0</v>
          </cell>
          <cell r="AH105">
            <v>0</v>
          </cell>
          <cell r="AI105">
            <v>0</v>
          </cell>
          <cell r="AJ105">
            <v>349</v>
          </cell>
          <cell r="AK105">
            <v>18524</v>
          </cell>
          <cell r="AL105">
            <v>18873</v>
          </cell>
        </row>
        <row r="106">
          <cell r="C106">
            <v>0</v>
          </cell>
          <cell r="D106">
            <v>0</v>
          </cell>
          <cell r="E106">
            <v>0</v>
          </cell>
          <cell r="F106">
            <v>0</v>
          </cell>
          <cell r="G106">
            <v>468</v>
          </cell>
          <cell r="H106">
            <v>23767</v>
          </cell>
          <cell r="I106">
            <v>0</v>
          </cell>
          <cell r="J106">
            <v>0</v>
          </cell>
          <cell r="K106">
            <v>1275</v>
          </cell>
          <cell r="L106">
            <v>1382</v>
          </cell>
          <cell r="M106">
            <v>759</v>
          </cell>
          <cell r="N106">
            <v>1065</v>
          </cell>
          <cell r="O106">
            <v>3</v>
          </cell>
          <cell r="P106">
            <v>0</v>
          </cell>
          <cell r="Q106">
            <v>1</v>
          </cell>
          <cell r="R106">
            <v>5</v>
          </cell>
          <cell r="S106">
            <v>688</v>
          </cell>
          <cell r="T106">
            <v>143</v>
          </cell>
          <cell r="U106">
            <v>23</v>
          </cell>
          <cell r="V106">
            <v>1</v>
          </cell>
          <cell r="W106">
            <v>0</v>
          </cell>
          <cell r="X106">
            <v>0</v>
          </cell>
          <cell r="Y106">
            <v>184</v>
          </cell>
          <cell r="Z106">
            <v>25</v>
          </cell>
          <cell r="AA106">
            <v>0</v>
          </cell>
          <cell r="AB106">
            <v>1</v>
          </cell>
          <cell r="AC106">
            <v>3</v>
          </cell>
          <cell r="AD106">
            <v>0</v>
          </cell>
          <cell r="AE106">
            <v>0</v>
          </cell>
          <cell r="AF106">
            <v>0</v>
          </cell>
          <cell r="AG106">
            <v>1</v>
          </cell>
          <cell r="AH106">
            <v>3</v>
          </cell>
          <cell r="AI106">
            <v>33</v>
          </cell>
          <cell r="AJ106">
            <v>3441</v>
          </cell>
          <cell r="AK106">
            <v>26389</v>
          </cell>
          <cell r="AL106">
            <v>29830</v>
          </cell>
        </row>
        <row r="117">
          <cell r="C117">
            <v>0</v>
          </cell>
          <cell r="D117">
            <v>0</v>
          </cell>
          <cell r="E117">
            <v>0</v>
          </cell>
          <cell r="F117">
            <v>0</v>
          </cell>
          <cell r="G117">
            <v>9</v>
          </cell>
          <cell r="H117">
            <v>0</v>
          </cell>
          <cell r="I117">
            <v>0</v>
          </cell>
          <cell r="J117">
            <v>0</v>
          </cell>
          <cell r="K117">
            <v>542</v>
          </cell>
          <cell r="L117">
            <v>0</v>
          </cell>
          <cell r="M117">
            <v>736</v>
          </cell>
          <cell r="N117">
            <v>0</v>
          </cell>
          <cell r="O117">
            <v>0</v>
          </cell>
          <cell r="P117">
            <v>0</v>
          </cell>
          <cell r="Q117">
            <v>19</v>
          </cell>
          <cell r="R117">
            <v>0</v>
          </cell>
          <cell r="S117">
            <v>1099</v>
          </cell>
          <cell r="T117">
            <v>0</v>
          </cell>
          <cell r="U117">
            <v>39</v>
          </cell>
          <cell r="V117">
            <v>0</v>
          </cell>
          <cell r="W117">
            <v>0</v>
          </cell>
          <cell r="X117">
            <v>0</v>
          </cell>
          <cell r="Y117">
            <v>234</v>
          </cell>
          <cell r="Z117">
            <v>0</v>
          </cell>
          <cell r="AA117">
            <v>2</v>
          </cell>
          <cell r="AB117">
            <v>0</v>
          </cell>
          <cell r="AC117">
            <v>0</v>
          </cell>
          <cell r="AD117">
            <v>0</v>
          </cell>
          <cell r="AE117">
            <v>2</v>
          </cell>
          <cell r="AF117">
            <v>0</v>
          </cell>
          <cell r="AG117">
            <v>1</v>
          </cell>
          <cell r="AH117">
            <v>5</v>
          </cell>
          <cell r="AI117">
            <v>6</v>
          </cell>
          <cell r="AL117">
            <v>2694</v>
          </cell>
        </row>
        <row r="118">
          <cell r="C118">
            <v>0</v>
          </cell>
          <cell r="D118">
            <v>0</v>
          </cell>
          <cell r="E118">
            <v>0</v>
          </cell>
          <cell r="F118">
            <v>0</v>
          </cell>
          <cell r="G118">
            <v>30</v>
          </cell>
          <cell r="H118">
            <v>0</v>
          </cell>
          <cell r="I118">
            <v>0</v>
          </cell>
          <cell r="J118">
            <v>0</v>
          </cell>
          <cell r="K118">
            <v>601</v>
          </cell>
          <cell r="L118">
            <v>0</v>
          </cell>
          <cell r="M118">
            <v>959</v>
          </cell>
          <cell r="N118">
            <v>0</v>
          </cell>
          <cell r="O118">
            <v>8</v>
          </cell>
          <cell r="P118">
            <v>0</v>
          </cell>
          <cell r="Q118">
            <v>15</v>
          </cell>
          <cell r="R118">
            <v>0</v>
          </cell>
          <cell r="S118">
            <v>1481</v>
          </cell>
          <cell r="T118">
            <v>0</v>
          </cell>
          <cell r="U118">
            <v>22</v>
          </cell>
          <cell r="V118">
            <v>0</v>
          </cell>
          <cell r="W118">
            <v>0</v>
          </cell>
          <cell r="X118">
            <v>0</v>
          </cell>
          <cell r="Y118">
            <v>223</v>
          </cell>
          <cell r="Z118">
            <v>0</v>
          </cell>
          <cell r="AA118">
            <v>0</v>
          </cell>
          <cell r="AB118">
            <v>0</v>
          </cell>
          <cell r="AC118">
            <v>0</v>
          </cell>
          <cell r="AD118">
            <v>0</v>
          </cell>
          <cell r="AE118">
            <v>0</v>
          </cell>
          <cell r="AF118">
            <v>0</v>
          </cell>
          <cell r="AG118">
            <v>0</v>
          </cell>
          <cell r="AH118">
            <v>18</v>
          </cell>
          <cell r="AI118">
            <v>13</v>
          </cell>
          <cell r="AL118">
            <v>3370</v>
          </cell>
        </row>
        <row r="119">
          <cell r="C119">
            <v>0</v>
          </cell>
          <cell r="D119">
            <v>0</v>
          </cell>
          <cell r="E119">
            <v>551</v>
          </cell>
          <cell r="F119">
            <v>0</v>
          </cell>
          <cell r="G119">
            <v>759</v>
          </cell>
          <cell r="H119">
            <v>0</v>
          </cell>
          <cell r="I119">
            <v>0</v>
          </cell>
          <cell r="J119">
            <v>0</v>
          </cell>
          <cell r="K119">
            <v>316</v>
          </cell>
          <cell r="L119">
            <v>0</v>
          </cell>
          <cell r="M119">
            <v>1322</v>
          </cell>
          <cell r="N119">
            <v>0</v>
          </cell>
          <cell r="O119">
            <v>0</v>
          </cell>
          <cell r="P119">
            <v>0</v>
          </cell>
          <cell r="Q119">
            <v>20</v>
          </cell>
          <cell r="R119">
            <v>0</v>
          </cell>
          <cell r="S119">
            <v>1774</v>
          </cell>
          <cell r="T119">
            <v>0</v>
          </cell>
          <cell r="U119">
            <v>3</v>
          </cell>
          <cell r="V119">
            <v>0</v>
          </cell>
          <cell r="W119">
            <v>0</v>
          </cell>
          <cell r="X119">
            <v>0</v>
          </cell>
          <cell r="Y119">
            <v>94</v>
          </cell>
          <cell r="Z119">
            <v>0</v>
          </cell>
          <cell r="AA119">
            <v>0</v>
          </cell>
          <cell r="AB119">
            <v>0</v>
          </cell>
          <cell r="AC119">
            <v>0</v>
          </cell>
          <cell r="AD119">
            <v>0</v>
          </cell>
          <cell r="AE119">
            <v>0</v>
          </cell>
          <cell r="AF119">
            <v>0</v>
          </cell>
          <cell r="AG119">
            <v>0</v>
          </cell>
          <cell r="AH119">
            <v>0</v>
          </cell>
          <cell r="AI119">
            <v>0</v>
          </cell>
          <cell r="AL119">
            <v>4839</v>
          </cell>
        </row>
        <row r="120">
          <cell r="AL120">
            <v>10903</v>
          </cell>
        </row>
        <row r="121">
          <cell r="C121">
            <v>0</v>
          </cell>
          <cell r="D121">
            <v>0</v>
          </cell>
          <cell r="E121">
            <v>0</v>
          </cell>
          <cell r="F121">
            <v>0</v>
          </cell>
          <cell r="G121">
            <v>18</v>
          </cell>
          <cell r="H121">
            <v>0</v>
          </cell>
          <cell r="I121">
            <v>0</v>
          </cell>
          <cell r="J121">
            <v>0</v>
          </cell>
          <cell r="K121">
            <v>1400</v>
          </cell>
          <cell r="L121">
            <v>0</v>
          </cell>
          <cell r="M121">
            <v>2044</v>
          </cell>
          <cell r="N121">
            <v>0</v>
          </cell>
          <cell r="O121">
            <v>3</v>
          </cell>
          <cell r="P121">
            <v>0</v>
          </cell>
          <cell r="Q121">
            <v>83</v>
          </cell>
          <cell r="R121">
            <v>0</v>
          </cell>
          <cell r="S121">
            <v>2560</v>
          </cell>
          <cell r="T121">
            <v>0</v>
          </cell>
          <cell r="U121">
            <v>17</v>
          </cell>
          <cell r="V121">
            <v>0</v>
          </cell>
          <cell r="W121">
            <v>1</v>
          </cell>
          <cell r="X121">
            <v>0</v>
          </cell>
          <cell r="Y121">
            <v>481</v>
          </cell>
          <cell r="Z121">
            <v>0</v>
          </cell>
          <cell r="AA121">
            <v>1</v>
          </cell>
          <cell r="AB121">
            <v>0</v>
          </cell>
          <cell r="AC121">
            <v>0</v>
          </cell>
          <cell r="AD121">
            <v>0</v>
          </cell>
          <cell r="AE121">
            <v>0</v>
          </cell>
          <cell r="AF121">
            <v>0</v>
          </cell>
          <cell r="AG121">
            <v>1</v>
          </cell>
          <cell r="AH121">
            <v>14</v>
          </cell>
          <cell r="AI121">
            <v>46</v>
          </cell>
          <cell r="AL121">
            <v>6669</v>
          </cell>
        </row>
        <row r="122">
          <cell r="C122">
            <v>0</v>
          </cell>
          <cell r="D122">
            <v>0</v>
          </cell>
          <cell r="E122">
            <v>103</v>
          </cell>
          <cell r="F122">
            <v>0</v>
          </cell>
          <cell r="G122">
            <v>14</v>
          </cell>
          <cell r="H122">
            <v>0</v>
          </cell>
          <cell r="I122">
            <v>1</v>
          </cell>
          <cell r="J122">
            <v>0</v>
          </cell>
          <cell r="K122">
            <v>875</v>
          </cell>
          <cell r="L122">
            <v>0</v>
          </cell>
          <cell r="M122">
            <v>1644</v>
          </cell>
          <cell r="N122">
            <v>0</v>
          </cell>
          <cell r="O122">
            <v>3</v>
          </cell>
          <cell r="P122">
            <v>0</v>
          </cell>
          <cell r="Q122">
            <v>5</v>
          </cell>
          <cell r="R122">
            <v>0</v>
          </cell>
          <cell r="S122">
            <v>1717</v>
          </cell>
          <cell r="T122">
            <v>0</v>
          </cell>
          <cell r="U122">
            <v>10</v>
          </cell>
          <cell r="V122">
            <v>0</v>
          </cell>
          <cell r="W122">
            <v>0</v>
          </cell>
          <cell r="X122">
            <v>0</v>
          </cell>
          <cell r="Y122">
            <v>568</v>
          </cell>
          <cell r="Z122">
            <v>0</v>
          </cell>
          <cell r="AA122">
            <v>0</v>
          </cell>
          <cell r="AB122">
            <v>0</v>
          </cell>
          <cell r="AC122">
            <v>0</v>
          </cell>
          <cell r="AD122">
            <v>0</v>
          </cell>
          <cell r="AE122">
            <v>0</v>
          </cell>
          <cell r="AF122">
            <v>0</v>
          </cell>
          <cell r="AG122">
            <v>0</v>
          </cell>
          <cell r="AH122">
            <v>6</v>
          </cell>
          <cell r="AI122">
            <v>28</v>
          </cell>
          <cell r="AL122">
            <v>4974</v>
          </cell>
        </row>
        <row r="123">
          <cell r="C123">
            <v>0</v>
          </cell>
          <cell r="D123">
            <v>0</v>
          </cell>
          <cell r="E123">
            <v>24</v>
          </cell>
          <cell r="F123">
            <v>0</v>
          </cell>
          <cell r="G123">
            <v>76</v>
          </cell>
          <cell r="H123">
            <v>0</v>
          </cell>
          <cell r="I123">
            <v>0</v>
          </cell>
          <cell r="J123">
            <v>0</v>
          </cell>
          <cell r="K123">
            <v>1158</v>
          </cell>
          <cell r="L123">
            <v>0</v>
          </cell>
          <cell r="M123">
            <v>2900</v>
          </cell>
          <cell r="N123">
            <v>0</v>
          </cell>
          <cell r="O123">
            <v>1</v>
          </cell>
          <cell r="P123">
            <v>0</v>
          </cell>
          <cell r="Q123">
            <v>10</v>
          </cell>
          <cell r="R123">
            <v>0</v>
          </cell>
          <cell r="S123">
            <v>3398</v>
          </cell>
          <cell r="T123">
            <v>0</v>
          </cell>
          <cell r="U123">
            <v>10</v>
          </cell>
          <cell r="V123">
            <v>0</v>
          </cell>
          <cell r="W123">
            <v>0</v>
          </cell>
          <cell r="X123">
            <v>0</v>
          </cell>
          <cell r="Y123">
            <v>1007</v>
          </cell>
          <cell r="Z123">
            <v>0</v>
          </cell>
          <cell r="AA123">
            <v>0</v>
          </cell>
          <cell r="AB123">
            <v>0</v>
          </cell>
          <cell r="AC123">
            <v>8</v>
          </cell>
          <cell r="AD123">
            <v>0</v>
          </cell>
          <cell r="AE123">
            <v>0</v>
          </cell>
          <cell r="AF123">
            <v>0</v>
          </cell>
          <cell r="AG123">
            <v>0</v>
          </cell>
          <cell r="AH123">
            <v>15</v>
          </cell>
          <cell r="AI123">
            <v>66</v>
          </cell>
          <cell r="AL123">
            <v>8673</v>
          </cell>
        </row>
        <row r="124">
          <cell r="AL124">
            <v>20316</v>
          </cell>
        </row>
        <row r="125">
          <cell r="AL125">
            <v>31219</v>
          </cell>
        </row>
        <row r="126">
          <cell r="C126">
            <v>0</v>
          </cell>
          <cell r="D126">
            <v>0</v>
          </cell>
          <cell r="E126">
            <v>0</v>
          </cell>
          <cell r="F126">
            <v>0</v>
          </cell>
          <cell r="G126">
            <v>3</v>
          </cell>
          <cell r="H126">
            <v>0</v>
          </cell>
          <cell r="I126">
            <v>0</v>
          </cell>
          <cell r="J126">
            <v>0</v>
          </cell>
          <cell r="K126">
            <v>328</v>
          </cell>
          <cell r="L126">
            <v>0</v>
          </cell>
          <cell r="M126">
            <v>969</v>
          </cell>
          <cell r="N126">
            <v>0</v>
          </cell>
          <cell r="O126">
            <v>2</v>
          </cell>
          <cell r="P126">
            <v>0</v>
          </cell>
          <cell r="Q126">
            <v>21</v>
          </cell>
          <cell r="R126">
            <v>0</v>
          </cell>
          <cell r="S126">
            <v>1336</v>
          </cell>
          <cell r="T126">
            <v>0</v>
          </cell>
          <cell r="U126">
            <v>23</v>
          </cell>
          <cell r="V126">
            <v>0</v>
          </cell>
          <cell r="W126">
            <v>2</v>
          </cell>
          <cell r="X126">
            <v>0</v>
          </cell>
          <cell r="Y126">
            <v>327</v>
          </cell>
          <cell r="Z126">
            <v>0</v>
          </cell>
          <cell r="AA126">
            <v>0</v>
          </cell>
          <cell r="AB126">
            <v>0</v>
          </cell>
          <cell r="AC126">
            <v>0</v>
          </cell>
          <cell r="AD126">
            <v>0</v>
          </cell>
          <cell r="AE126">
            <v>0</v>
          </cell>
          <cell r="AF126">
            <v>0</v>
          </cell>
          <cell r="AG126">
            <v>0</v>
          </cell>
          <cell r="AH126">
            <v>9</v>
          </cell>
          <cell r="AI126">
            <v>24</v>
          </cell>
          <cell r="AL126">
            <v>3044</v>
          </cell>
        </row>
        <row r="127">
          <cell r="C127">
            <v>0</v>
          </cell>
          <cell r="D127">
            <v>0</v>
          </cell>
          <cell r="E127">
            <v>0</v>
          </cell>
          <cell r="F127">
            <v>0</v>
          </cell>
          <cell r="G127">
            <v>28</v>
          </cell>
          <cell r="H127">
            <v>0</v>
          </cell>
          <cell r="I127">
            <v>0</v>
          </cell>
          <cell r="J127">
            <v>0</v>
          </cell>
          <cell r="K127">
            <v>337</v>
          </cell>
          <cell r="L127">
            <v>0</v>
          </cell>
          <cell r="M127">
            <v>669</v>
          </cell>
          <cell r="N127">
            <v>0</v>
          </cell>
          <cell r="O127">
            <v>1</v>
          </cell>
          <cell r="P127">
            <v>0</v>
          </cell>
          <cell r="Q127">
            <v>17</v>
          </cell>
          <cell r="R127">
            <v>0</v>
          </cell>
          <cell r="S127">
            <v>1189</v>
          </cell>
          <cell r="T127">
            <v>0</v>
          </cell>
          <cell r="U127">
            <v>13</v>
          </cell>
          <cell r="V127">
            <v>0</v>
          </cell>
          <cell r="W127">
            <v>0</v>
          </cell>
          <cell r="X127">
            <v>0</v>
          </cell>
          <cell r="Y127">
            <v>563</v>
          </cell>
          <cell r="Z127">
            <v>0</v>
          </cell>
          <cell r="AA127">
            <v>2</v>
          </cell>
          <cell r="AB127">
            <v>0</v>
          </cell>
          <cell r="AC127">
            <v>0</v>
          </cell>
          <cell r="AD127">
            <v>0</v>
          </cell>
          <cell r="AE127">
            <v>10</v>
          </cell>
          <cell r="AF127">
            <v>0</v>
          </cell>
          <cell r="AG127">
            <v>4</v>
          </cell>
          <cell r="AH127">
            <v>4</v>
          </cell>
          <cell r="AI127">
            <v>36</v>
          </cell>
          <cell r="AL127">
            <v>2873</v>
          </cell>
        </row>
        <row r="128">
          <cell r="C128">
            <v>0</v>
          </cell>
          <cell r="D128">
            <v>0</v>
          </cell>
          <cell r="E128">
            <v>1</v>
          </cell>
          <cell r="F128">
            <v>0</v>
          </cell>
          <cell r="G128">
            <v>34</v>
          </cell>
          <cell r="H128">
            <v>0</v>
          </cell>
          <cell r="I128">
            <v>0</v>
          </cell>
          <cell r="J128">
            <v>0</v>
          </cell>
          <cell r="K128">
            <v>991</v>
          </cell>
          <cell r="L128">
            <v>0</v>
          </cell>
          <cell r="M128">
            <v>1990</v>
          </cell>
          <cell r="N128">
            <v>0</v>
          </cell>
          <cell r="O128">
            <v>9</v>
          </cell>
          <cell r="P128">
            <v>0</v>
          </cell>
          <cell r="Q128">
            <v>44</v>
          </cell>
          <cell r="R128">
            <v>0</v>
          </cell>
          <cell r="S128">
            <v>1786</v>
          </cell>
          <cell r="T128">
            <v>0</v>
          </cell>
          <cell r="U128">
            <v>26</v>
          </cell>
          <cell r="V128">
            <v>0</v>
          </cell>
          <cell r="W128">
            <v>0</v>
          </cell>
          <cell r="X128">
            <v>0</v>
          </cell>
          <cell r="Y128">
            <v>463</v>
          </cell>
          <cell r="Z128">
            <v>0</v>
          </cell>
          <cell r="AA128">
            <v>0</v>
          </cell>
          <cell r="AB128">
            <v>0</v>
          </cell>
          <cell r="AC128">
            <v>3</v>
          </cell>
          <cell r="AD128">
            <v>0</v>
          </cell>
          <cell r="AE128">
            <v>1</v>
          </cell>
          <cell r="AF128">
            <v>0</v>
          </cell>
          <cell r="AG128">
            <v>7</v>
          </cell>
          <cell r="AH128">
            <v>12</v>
          </cell>
          <cell r="AI128">
            <v>26</v>
          </cell>
          <cell r="AL128">
            <v>5393</v>
          </cell>
        </row>
        <row r="129">
          <cell r="C129">
            <v>0</v>
          </cell>
          <cell r="D129">
            <v>0</v>
          </cell>
          <cell r="E129">
            <v>0</v>
          </cell>
          <cell r="F129">
            <v>0</v>
          </cell>
          <cell r="G129">
            <v>2</v>
          </cell>
          <cell r="H129">
            <v>0</v>
          </cell>
          <cell r="I129">
            <v>0</v>
          </cell>
          <cell r="J129">
            <v>0</v>
          </cell>
          <cell r="K129">
            <v>97</v>
          </cell>
          <cell r="L129">
            <v>0</v>
          </cell>
          <cell r="M129">
            <v>202</v>
          </cell>
          <cell r="N129">
            <v>0</v>
          </cell>
          <cell r="O129">
            <v>4</v>
          </cell>
          <cell r="P129">
            <v>0</v>
          </cell>
          <cell r="Q129">
            <v>5</v>
          </cell>
          <cell r="R129">
            <v>0</v>
          </cell>
          <cell r="S129">
            <v>412</v>
          </cell>
          <cell r="T129">
            <v>0</v>
          </cell>
          <cell r="U129">
            <v>10</v>
          </cell>
          <cell r="V129">
            <v>0</v>
          </cell>
          <cell r="W129">
            <v>1</v>
          </cell>
          <cell r="X129">
            <v>0</v>
          </cell>
          <cell r="Y129">
            <v>229</v>
          </cell>
          <cell r="Z129">
            <v>0</v>
          </cell>
          <cell r="AA129">
            <v>1</v>
          </cell>
          <cell r="AB129">
            <v>0</v>
          </cell>
          <cell r="AC129">
            <v>0</v>
          </cell>
          <cell r="AD129">
            <v>0</v>
          </cell>
          <cell r="AE129">
            <v>2</v>
          </cell>
          <cell r="AF129">
            <v>0</v>
          </cell>
          <cell r="AG129">
            <v>18</v>
          </cell>
          <cell r="AH129">
            <v>20</v>
          </cell>
          <cell r="AI129">
            <v>20</v>
          </cell>
          <cell r="AL129">
            <v>1023</v>
          </cell>
        </row>
        <row r="130">
          <cell r="AL130">
            <v>12333</v>
          </cell>
        </row>
        <row r="131">
          <cell r="C131">
            <v>1</v>
          </cell>
          <cell r="D131">
            <v>0</v>
          </cell>
          <cell r="E131">
            <v>0</v>
          </cell>
          <cell r="F131">
            <v>0</v>
          </cell>
          <cell r="G131">
            <v>20</v>
          </cell>
          <cell r="H131">
            <v>0</v>
          </cell>
          <cell r="I131">
            <v>0</v>
          </cell>
          <cell r="J131">
            <v>0</v>
          </cell>
          <cell r="K131">
            <v>126</v>
          </cell>
          <cell r="L131">
            <v>0</v>
          </cell>
          <cell r="M131">
            <v>831</v>
          </cell>
          <cell r="N131">
            <v>0</v>
          </cell>
          <cell r="O131">
            <v>3</v>
          </cell>
          <cell r="P131">
            <v>0</v>
          </cell>
          <cell r="Q131">
            <v>26</v>
          </cell>
          <cell r="R131">
            <v>0</v>
          </cell>
          <cell r="S131">
            <v>1298</v>
          </cell>
          <cell r="T131">
            <v>0</v>
          </cell>
          <cell r="U131">
            <v>16</v>
          </cell>
          <cell r="V131">
            <v>0</v>
          </cell>
          <cell r="W131">
            <v>0</v>
          </cell>
          <cell r="X131">
            <v>0</v>
          </cell>
          <cell r="Y131">
            <v>173</v>
          </cell>
          <cell r="Z131">
            <v>0</v>
          </cell>
          <cell r="AA131">
            <v>0</v>
          </cell>
          <cell r="AB131">
            <v>0</v>
          </cell>
          <cell r="AC131">
            <v>0</v>
          </cell>
          <cell r="AD131">
            <v>0</v>
          </cell>
          <cell r="AE131">
            <v>0</v>
          </cell>
          <cell r="AF131">
            <v>0</v>
          </cell>
          <cell r="AG131">
            <v>1</v>
          </cell>
          <cell r="AH131">
            <v>5</v>
          </cell>
          <cell r="AI131">
            <v>5</v>
          </cell>
          <cell r="AL131">
            <v>2505</v>
          </cell>
        </row>
        <row r="132">
          <cell r="C132">
            <v>0</v>
          </cell>
          <cell r="D132">
            <v>0</v>
          </cell>
          <cell r="E132">
            <v>0</v>
          </cell>
          <cell r="F132">
            <v>0</v>
          </cell>
          <cell r="G132">
            <v>3</v>
          </cell>
          <cell r="H132">
            <v>0</v>
          </cell>
          <cell r="I132">
            <v>0</v>
          </cell>
          <cell r="J132">
            <v>0</v>
          </cell>
          <cell r="K132">
            <v>262</v>
          </cell>
          <cell r="L132">
            <v>0</v>
          </cell>
          <cell r="M132">
            <v>657</v>
          </cell>
          <cell r="N132">
            <v>0</v>
          </cell>
          <cell r="O132">
            <v>12</v>
          </cell>
          <cell r="P132">
            <v>0</v>
          </cell>
          <cell r="Q132">
            <v>27</v>
          </cell>
          <cell r="R132">
            <v>0</v>
          </cell>
          <cell r="S132">
            <v>547</v>
          </cell>
          <cell r="T132">
            <v>0</v>
          </cell>
          <cell r="U132">
            <v>30</v>
          </cell>
          <cell r="V132">
            <v>0</v>
          </cell>
          <cell r="W132">
            <v>0</v>
          </cell>
          <cell r="X132">
            <v>0</v>
          </cell>
          <cell r="Y132">
            <v>239</v>
          </cell>
          <cell r="Z132">
            <v>0</v>
          </cell>
          <cell r="AA132">
            <v>0</v>
          </cell>
          <cell r="AB132">
            <v>0</v>
          </cell>
          <cell r="AC132">
            <v>0</v>
          </cell>
          <cell r="AD132">
            <v>0</v>
          </cell>
          <cell r="AE132">
            <v>0</v>
          </cell>
          <cell r="AF132">
            <v>0</v>
          </cell>
          <cell r="AG132">
            <v>3</v>
          </cell>
          <cell r="AH132">
            <v>9</v>
          </cell>
          <cell r="AI132">
            <v>28</v>
          </cell>
          <cell r="AL132">
            <v>1817</v>
          </cell>
        </row>
        <row r="133">
          <cell r="C133">
            <v>0</v>
          </cell>
          <cell r="D133">
            <v>0</v>
          </cell>
          <cell r="E133">
            <v>60</v>
          </cell>
          <cell r="F133">
            <v>0</v>
          </cell>
          <cell r="G133">
            <v>415</v>
          </cell>
          <cell r="H133">
            <v>0</v>
          </cell>
          <cell r="I133">
            <v>5</v>
          </cell>
          <cell r="J133">
            <v>0</v>
          </cell>
          <cell r="K133">
            <v>798</v>
          </cell>
          <cell r="L133">
            <v>0</v>
          </cell>
          <cell r="M133">
            <v>1740</v>
          </cell>
          <cell r="N133">
            <v>0</v>
          </cell>
          <cell r="O133">
            <v>1</v>
          </cell>
          <cell r="P133">
            <v>0</v>
          </cell>
          <cell r="Q133">
            <v>31</v>
          </cell>
          <cell r="R133">
            <v>0</v>
          </cell>
          <cell r="S133">
            <v>1650</v>
          </cell>
          <cell r="T133">
            <v>0</v>
          </cell>
          <cell r="U133">
            <v>5</v>
          </cell>
          <cell r="V133">
            <v>0</v>
          </cell>
          <cell r="W133">
            <v>0</v>
          </cell>
          <cell r="X133">
            <v>0</v>
          </cell>
          <cell r="Y133">
            <v>366</v>
          </cell>
          <cell r="Z133">
            <v>0</v>
          </cell>
          <cell r="AA133">
            <v>2</v>
          </cell>
          <cell r="AB133">
            <v>0</v>
          </cell>
          <cell r="AC133">
            <v>0</v>
          </cell>
          <cell r="AD133">
            <v>0</v>
          </cell>
          <cell r="AE133">
            <v>2</v>
          </cell>
          <cell r="AF133">
            <v>0</v>
          </cell>
          <cell r="AG133">
            <v>1</v>
          </cell>
          <cell r="AH133">
            <v>1</v>
          </cell>
          <cell r="AI133">
            <v>3</v>
          </cell>
          <cell r="AL133">
            <v>5080</v>
          </cell>
        </row>
        <row r="134">
          <cell r="C134">
            <v>0</v>
          </cell>
          <cell r="D134">
            <v>0</v>
          </cell>
          <cell r="E134">
            <v>23</v>
          </cell>
          <cell r="F134">
            <v>0</v>
          </cell>
          <cell r="G134">
            <v>49</v>
          </cell>
          <cell r="H134">
            <v>0</v>
          </cell>
          <cell r="I134">
            <v>0</v>
          </cell>
          <cell r="J134">
            <v>0</v>
          </cell>
          <cell r="K134">
            <v>212</v>
          </cell>
          <cell r="L134">
            <v>0</v>
          </cell>
          <cell r="M134">
            <v>952</v>
          </cell>
          <cell r="N134">
            <v>0</v>
          </cell>
          <cell r="O134">
            <v>0</v>
          </cell>
          <cell r="P134">
            <v>0</v>
          </cell>
          <cell r="Q134">
            <v>15</v>
          </cell>
          <cell r="R134">
            <v>0</v>
          </cell>
          <cell r="S134">
            <v>744</v>
          </cell>
          <cell r="T134">
            <v>0</v>
          </cell>
          <cell r="U134">
            <v>2</v>
          </cell>
          <cell r="V134">
            <v>0</v>
          </cell>
          <cell r="W134">
            <v>0</v>
          </cell>
          <cell r="X134">
            <v>0</v>
          </cell>
          <cell r="Y134">
            <v>80</v>
          </cell>
          <cell r="Z134">
            <v>0</v>
          </cell>
          <cell r="AA134">
            <v>0</v>
          </cell>
          <cell r="AB134">
            <v>0</v>
          </cell>
          <cell r="AC134">
            <v>0</v>
          </cell>
          <cell r="AD134">
            <v>0</v>
          </cell>
          <cell r="AE134">
            <v>0</v>
          </cell>
          <cell r="AF134">
            <v>0</v>
          </cell>
          <cell r="AG134">
            <v>0</v>
          </cell>
          <cell r="AH134">
            <v>2</v>
          </cell>
          <cell r="AI134">
            <v>0</v>
          </cell>
          <cell r="AL134">
            <v>2079</v>
          </cell>
        </row>
        <row r="135">
          <cell r="AL135">
            <v>11481</v>
          </cell>
        </row>
        <row r="136">
          <cell r="AL136">
            <v>23814</v>
          </cell>
        </row>
        <row r="137">
          <cell r="C137">
            <v>0</v>
          </cell>
          <cell r="D137">
            <v>0</v>
          </cell>
          <cell r="E137">
            <v>0</v>
          </cell>
          <cell r="F137">
            <v>0</v>
          </cell>
          <cell r="G137">
            <v>384</v>
          </cell>
          <cell r="H137">
            <v>7979</v>
          </cell>
          <cell r="I137">
            <v>0</v>
          </cell>
          <cell r="J137">
            <v>0</v>
          </cell>
          <cell r="K137">
            <v>570</v>
          </cell>
          <cell r="L137">
            <v>3053</v>
          </cell>
          <cell r="M137">
            <v>598</v>
          </cell>
          <cell r="N137">
            <v>1986</v>
          </cell>
          <cell r="O137">
            <v>0</v>
          </cell>
          <cell r="P137">
            <v>0</v>
          </cell>
          <cell r="Q137">
            <v>0</v>
          </cell>
          <cell r="R137">
            <v>0</v>
          </cell>
          <cell r="S137">
            <v>208</v>
          </cell>
          <cell r="T137">
            <v>14</v>
          </cell>
          <cell r="U137">
            <v>0</v>
          </cell>
          <cell r="V137">
            <v>0</v>
          </cell>
          <cell r="W137">
            <v>0</v>
          </cell>
          <cell r="X137">
            <v>0</v>
          </cell>
          <cell r="Y137">
            <v>7</v>
          </cell>
          <cell r="Z137">
            <v>0</v>
          </cell>
          <cell r="AA137">
            <v>0</v>
          </cell>
          <cell r="AB137">
            <v>0</v>
          </cell>
          <cell r="AC137">
            <v>0</v>
          </cell>
          <cell r="AD137">
            <v>0</v>
          </cell>
          <cell r="AE137">
            <v>0</v>
          </cell>
          <cell r="AF137">
            <v>0</v>
          </cell>
          <cell r="AG137">
            <v>0</v>
          </cell>
          <cell r="AH137">
            <v>0</v>
          </cell>
          <cell r="AI137">
            <v>0</v>
          </cell>
          <cell r="AL137">
            <v>14799</v>
          </cell>
        </row>
        <row r="138">
          <cell r="C138">
            <v>0</v>
          </cell>
          <cell r="D138">
            <v>0</v>
          </cell>
          <cell r="E138">
            <v>0</v>
          </cell>
          <cell r="F138">
            <v>0</v>
          </cell>
          <cell r="G138">
            <v>1399</v>
          </cell>
          <cell r="H138">
            <v>6508</v>
          </cell>
          <cell r="I138">
            <v>0</v>
          </cell>
          <cell r="J138">
            <v>0</v>
          </cell>
          <cell r="K138">
            <v>1024</v>
          </cell>
          <cell r="L138">
            <v>2869</v>
          </cell>
          <cell r="M138">
            <v>1337</v>
          </cell>
          <cell r="N138">
            <v>1810</v>
          </cell>
          <cell r="O138">
            <v>0</v>
          </cell>
          <cell r="P138">
            <v>0</v>
          </cell>
          <cell r="Q138">
            <v>0</v>
          </cell>
          <cell r="R138">
            <v>54</v>
          </cell>
          <cell r="S138">
            <v>437</v>
          </cell>
          <cell r="T138">
            <v>357</v>
          </cell>
          <cell r="U138">
            <v>0</v>
          </cell>
          <cell r="V138">
            <v>0</v>
          </cell>
          <cell r="W138">
            <v>0</v>
          </cell>
          <cell r="X138">
            <v>0</v>
          </cell>
          <cell r="Y138">
            <v>100</v>
          </cell>
          <cell r="Z138">
            <v>169</v>
          </cell>
          <cell r="AA138">
            <v>0</v>
          </cell>
          <cell r="AB138">
            <v>1</v>
          </cell>
          <cell r="AC138">
            <v>0</v>
          </cell>
          <cell r="AD138">
            <v>0</v>
          </cell>
          <cell r="AE138">
            <v>0</v>
          </cell>
          <cell r="AF138">
            <v>0</v>
          </cell>
          <cell r="AG138">
            <v>5</v>
          </cell>
          <cell r="AH138">
            <v>0</v>
          </cell>
          <cell r="AI138">
            <v>8</v>
          </cell>
          <cell r="AL138">
            <v>16078</v>
          </cell>
        </row>
        <row r="139">
          <cell r="AL139">
            <v>30877</v>
          </cell>
        </row>
        <row r="140">
          <cell r="C140">
            <v>0</v>
          </cell>
          <cell r="D140">
            <v>0</v>
          </cell>
          <cell r="E140">
            <v>0</v>
          </cell>
          <cell r="F140">
            <v>0</v>
          </cell>
          <cell r="G140">
            <v>235</v>
          </cell>
          <cell r="H140">
            <v>17866</v>
          </cell>
          <cell r="I140">
            <v>2</v>
          </cell>
          <cell r="J140">
            <v>2</v>
          </cell>
          <cell r="K140">
            <v>399</v>
          </cell>
          <cell r="L140">
            <v>2321</v>
          </cell>
          <cell r="M140">
            <v>490</v>
          </cell>
          <cell r="N140">
            <v>914</v>
          </cell>
          <cell r="O140">
            <v>0</v>
          </cell>
          <cell r="P140">
            <v>0</v>
          </cell>
          <cell r="Q140">
            <v>6</v>
          </cell>
          <cell r="R140">
            <v>2</v>
          </cell>
          <cell r="S140">
            <v>124</v>
          </cell>
          <cell r="T140">
            <v>41</v>
          </cell>
          <cell r="U140">
            <v>0</v>
          </cell>
          <cell r="V140">
            <v>0</v>
          </cell>
          <cell r="W140">
            <v>0</v>
          </cell>
          <cell r="X140">
            <v>0</v>
          </cell>
          <cell r="Y140">
            <v>6</v>
          </cell>
          <cell r="Z140">
            <v>1</v>
          </cell>
          <cell r="AA140">
            <v>0</v>
          </cell>
          <cell r="AB140">
            <v>0</v>
          </cell>
          <cell r="AC140">
            <v>0</v>
          </cell>
          <cell r="AD140">
            <v>0</v>
          </cell>
          <cell r="AE140">
            <v>0</v>
          </cell>
          <cell r="AF140">
            <v>0</v>
          </cell>
          <cell r="AG140">
            <v>0</v>
          </cell>
          <cell r="AH140">
            <v>0</v>
          </cell>
          <cell r="AI140">
            <v>0</v>
          </cell>
          <cell r="AL140">
            <v>22409</v>
          </cell>
        </row>
        <row r="141">
          <cell r="C141">
            <v>0</v>
          </cell>
          <cell r="D141">
            <v>0</v>
          </cell>
          <cell r="E141">
            <v>0</v>
          </cell>
          <cell r="F141">
            <v>0</v>
          </cell>
          <cell r="G141">
            <v>513</v>
          </cell>
          <cell r="H141">
            <v>10662</v>
          </cell>
          <cell r="I141">
            <v>4</v>
          </cell>
          <cell r="J141">
            <v>2</v>
          </cell>
          <cell r="K141">
            <v>229</v>
          </cell>
          <cell r="L141">
            <v>1770</v>
          </cell>
          <cell r="M141">
            <v>250</v>
          </cell>
          <cell r="N141">
            <v>1070</v>
          </cell>
          <cell r="O141">
            <v>0</v>
          </cell>
          <cell r="P141">
            <v>0</v>
          </cell>
          <cell r="Q141">
            <v>0</v>
          </cell>
          <cell r="R141">
            <v>0</v>
          </cell>
          <cell r="S141">
            <v>54</v>
          </cell>
          <cell r="T141">
            <v>8</v>
          </cell>
          <cell r="U141">
            <v>0</v>
          </cell>
          <cell r="V141">
            <v>0</v>
          </cell>
          <cell r="W141">
            <v>0</v>
          </cell>
          <cell r="X141">
            <v>0</v>
          </cell>
          <cell r="Y141">
            <v>38</v>
          </cell>
          <cell r="Z141">
            <v>3</v>
          </cell>
          <cell r="AA141">
            <v>0</v>
          </cell>
          <cell r="AB141">
            <v>0</v>
          </cell>
          <cell r="AC141">
            <v>0</v>
          </cell>
          <cell r="AD141">
            <v>0</v>
          </cell>
          <cell r="AE141">
            <v>0</v>
          </cell>
          <cell r="AF141">
            <v>0</v>
          </cell>
          <cell r="AG141">
            <v>0</v>
          </cell>
          <cell r="AH141">
            <v>0</v>
          </cell>
          <cell r="AI141">
            <v>0</v>
          </cell>
          <cell r="AL141">
            <v>14603</v>
          </cell>
        </row>
        <row r="142">
          <cell r="C142">
            <v>0</v>
          </cell>
          <cell r="D142">
            <v>0</v>
          </cell>
          <cell r="E142">
            <v>0</v>
          </cell>
          <cell r="F142">
            <v>0</v>
          </cell>
          <cell r="G142">
            <v>318</v>
          </cell>
          <cell r="H142">
            <v>16270</v>
          </cell>
          <cell r="I142">
            <v>0</v>
          </cell>
          <cell r="J142">
            <v>0</v>
          </cell>
          <cell r="K142">
            <v>265</v>
          </cell>
          <cell r="L142">
            <v>1342</v>
          </cell>
          <cell r="M142">
            <v>193</v>
          </cell>
          <cell r="N142">
            <v>562</v>
          </cell>
          <cell r="O142">
            <v>0</v>
          </cell>
          <cell r="P142">
            <v>0</v>
          </cell>
          <cell r="Q142">
            <v>1</v>
          </cell>
          <cell r="R142">
            <v>1</v>
          </cell>
          <cell r="S142">
            <v>63</v>
          </cell>
          <cell r="T142">
            <v>10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L142">
            <v>19025</v>
          </cell>
        </row>
        <row r="143">
          <cell r="C143">
            <v>0</v>
          </cell>
          <cell r="D143">
            <v>0</v>
          </cell>
          <cell r="E143">
            <v>0</v>
          </cell>
          <cell r="F143">
            <v>0</v>
          </cell>
          <cell r="G143">
            <v>1016</v>
          </cell>
          <cell r="H143">
            <v>2389</v>
          </cell>
          <cell r="I143">
            <v>6</v>
          </cell>
          <cell r="J143">
            <v>11</v>
          </cell>
          <cell r="K143">
            <v>1016</v>
          </cell>
          <cell r="L143">
            <v>1089</v>
          </cell>
          <cell r="M143">
            <v>2330</v>
          </cell>
          <cell r="N143">
            <v>1817</v>
          </cell>
          <cell r="O143">
            <v>0</v>
          </cell>
          <cell r="P143">
            <v>0</v>
          </cell>
          <cell r="Q143">
            <v>12</v>
          </cell>
          <cell r="R143">
            <v>1</v>
          </cell>
          <cell r="S143">
            <v>736</v>
          </cell>
          <cell r="T143">
            <v>242</v>
          </cell>
          <cell r="U143">
            <v>0</v>
          </cell>
          <cell r="V143">
            <v>0</v>
          </cell>
          <cell r="W143">
            <v>0</v>
          </cell>
          <cell r="X143">
            <v>0</v>
          </cell>
          <cell r="Y143">
            <v>157</v>
          </cell>
          <cell r="Z143">
            <v>54</v>
          </cell>
          <cell r="AA143">
            <v>0</v>
          </cell>
          <cell r="AB143">
            <v>0</v>
          </cell>
          <cell r="AC143">
            <v>0</v>
          </cell>
          <cell r="AD143">
            <v>0</v>
          </cell>
          <cell r="AE143">
            <v>0</v>
          </cell>
          <cell r="AF143">
            <v>0</v>
          </cell>
          <cell r="AG143">
            <v>0</v>
          </cell>
          <cell r="AH143">
            <v>0</v>
          </cell>
          <cell r="AI143">
            <v>0</v>
          </cell>
          <cell r="AL143">
            <v>10876</v>
          </cell>
        </row>
        <row r="144">
          <cell r="AL144">
            <v>66913</v>
          </cell>
        </row>
        <row r="145">
          <cell r="C145">
            <v>0</v>
          </cell>
          <cell r="D145">
            <v>0</v>
          </cell>
          <cell r="E145">
            <v>20</v>
          </cell>
          <cell r="F145">
            <v>35</v>
          </cell>
          <cell r="G145">
            <v>329</v>
          </cell>
          <cell r="H145">
            <v>8391</v>
          </cell>
          <cell r="I145">
            <v>0</v>
          </cell>
          <cell r="J145">
            <v>0</v>
          </cell>
          <cell r="K145">
            <v>292</v>
          </cell>
          <cell r="L145">
            <v>2922</v>
          </cell>
          <cell r="M145">
            <v>173</v>
          </cell>
          <cell r="N145">
            <v>1664</v>
          </cell>
          <cell r="O145">
            <v>0</v>
          </cell>
          <cell r="P145">
            <v>0</v>
          </cell>
          <cell r="Q145">
            <v>1</v>
          </cell>
          <cell r="R145">
            <v>2</v>
          </cell>
          <cell r="S145">
            <v>102</v>
          </cell>
          <cell r="T145">
            <v>68</v>
          </cell>
          <cell r="U145">
            <v>2</v>
          </cell>
          <cell r="V145">
            <v>0</v>
          </cell>
          <cell r="W145">
            <v>0</v>
          </cell>
          <cell r="X145">
            <v>0</v>
          </cell>
          <cell r="Y145">
            <v>5</v>
          </cell>
          <cell r="Z145">
            <v>0</v>
          </cell>
          <cell r="AA145">
            <v>0</v>
          </cell>
          <cell r="AB145">
            <v>0</v>
          </cell>
          <cell r="AC145">
            <v>0</v>
          </cell>
          <cell r="AD145">
            <v>0</v>
          </cell>
          <cell r="AE145">
            <v>0</v>
          </cell>
          <cell r="AF145">
            <v>0</v>
          </cell>
          <cell r="AG145">
            <v>0</v>
          </cell>
          <cell r="AH145">
            <v>0</v>
          </cell>
          <cell r="AI145">
            <v>0</v>
          </cell>
          <cell r="AL145">
            <v>14006</v>
          </cell>
        </row>
        <row r="146">
          <cell r="C146">
            <v>0</v>
          </cell>
          <cell r="D146">
            <v>0</v>
          </cell>
          <cell r="E146">
            <v>47</v>
          </cell>
          <cell r="F146">
            <v>162</v>
          </cell>
          <cell r="G146">
            <v>407</v>
          </cell>
          <cell r="H146">
            <v>13248</v>
          </cell>
          <cell r="I146">
            <v>0</v>
          </cell>
          <cell r="J146">
            <v>0</v>
          </cell>
          <cell r="K146">
            <v>312</v>
          </cell>
          <cell r="L146">
            <v>3687</v>
          </cell>
          <cell r="M146">
            <v>397</v>
          </cell>
          <cell r="N146">
            <v>1840</v>
          </cell>
          <cell r="O146">
            <v>0</v>
          </cell>
          <cell r="P146">
            <v>0</v>
          </cell>
          <cell r="Q146">
            <v>61</v>
          </cell>
          <cell r="R146">
            <v>13</v>
          </cell>
          <cell r="S146">
            <v>159</v>
          </cell>
          <cell r="T146">
            <v>66</v>
          </cell>
          <cell r="U146">
            <v>0</v>
          </cell>
          <cell r="V146">
            <v>0</v>
          </cell>
          <cell r="W146">
            <v>0</v>
          </cell>
          <cell r="X146">
            <v>0</v>
          </cell>
          <cell r="Y146">
            <v>12</v>
          </cell>
          <cell r="Z146">
            <v>14</v>
          </cell>
          <cell r="AA146">
            <v>0</v>
          </cell>
          <cell r="AB146">
            <v>0</v>
          </cell>
          <cell r="AC146">
            <v>0</v>
          </cell>
          <cell r="AD146">
            <v>0</v>
          </cell>
          <cell r="AE146">
            <v>0</v>
          </cell>
          <cell r="AF146">
            <v>0</v>
          </cell>
          <cell r="AG146">
            <v>0</v>
          </cell>
          <cell r="AH146">
            <v>0</v>
          </cell>
          <cell r="AI146">
            <v>0</v>
          </cell>
          <cell r="AL146">
            <v>20425</v>
          </cell>
        </row>
        <row r="147">
          <cell r="C147">
            <v>0</v>
          </cell>
          <cell r="D147">
            <v>0</v>
          </cell>
          <cell r="E147">
            <v>0</v>
          </cell>
          <cell r="F147">
            <v>0</v>
          </cell>
          <cell r="G147">
            <v>150</v>
          </cell>
          <cell r="H147">
            <v>16153</v>
          </cell>
          <cell r="I147">
            <v>0</v>
          </cell>
          <cell r="J147">
            <v>0</v>
          </cell>
          <cell r="K147">
            <v>152</v>
          </cell>
          <cell r="L147">
            <v>3941</v>
          </cell>
          <cell r="M147">
            <v>174</v>
          </cell>
          <cell r="N147">
            <v>2000</v>
          </cell>
          <cell r="O147">
            <v>0</v>
          </cell>
          <cell r="P147">
            <v>0</v>
          </cell>
          <cell r="Q147">
            <v>3</v>
          </cell>
          <cell r="R147">
            <v>13</v>
          </cell>
          <cell r="S147">
            <v>97</v>
          </cell>
          <cell r="T147">
            <v>90</v>
          </cell>
          <cell r="U147">
            <v>23</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L147">
            <v>22796</v>
          </cell>
        </row>
        <row r="148">
          <cell r="C148">
            <v>0</v>
          </cell>
          <cell r="D148">
            <v>0</v>
          </cell>
          <cell r="E148">
            <v>0</v>
          </cell>
          <cell r="F148">
            <v>33</v>
          </cell>
          <cell r="G148">
            <v>150</v>
          </cell>
          <cell r="H148">
            <v>9576</v>
          </cell>
          <cell r="I148">
            <v>0</v>
          </cell>
          <cell r="J148">
            <v>1</v>
          </cell>
          <cell r="K148">
            <v>160</v>
          </cell>
          <cell r="L148">
            <v>3066</v>
          </cell>
          <cell r="M148">
            <v>237</v>
          </cell>
          <cell r="N148">
            <v>1341</v>
          </cell>
          <cell r="O148">
            <v>0</v>
          </cell>
          <cell r="P148">
            <v>0</v>
          </cell>
          <cell r="Q148">
            <v>5</v>
          </cell>
          <cell r="R148">
            <v>18</v>
          </cell>
          <cell r="S148">
            <v>64</v>
          </cell>
          <cell r="T148">
            <v>49</v>
          </cell>
          <cell r="U148">
            <v>1</v>
          </cell>
          <cell r="V148">
            <v>2</v>
          </cell>
          <cell r="W148">
            <v>0</v>
          </cell>
          <cell r="X148">
            <v>0</v>
          </cell>
          <cell r="Y148">
            <v>3</v>
          </cell>
          <cell r="Z148">
            <v>1</v>
          </cell>
          <cell r="AA148">
            <v>1</v>
          </cell>
          <cell r="AB148">
            <v>0</v>
          </cell>
          <cell r="AC148">
            <v>0</v>
          </cell>
          <cell r="AD148">
            <v>0</v>
          </cell>
          <cell r="AE148">
            <v>0</v>
          </cell>
          <cell r="AF148">
            <v>0</v>
          </cell>
          <cell r="AG148">
            <v>0</v>
          </cell>
          <cell r="AH148">
            <v>0</v>
          </cell>
          <cell r="AI148">
            <v>0</v>
          </cell>
          <cell r="AL148">
            <v>14708</v>
          </cell>
        </row>
        <row r="149">
          <cell r="AL149">
            <v>71935</v>
          </cell>
        </row>
        <row r="150">
          <cell r="AL150">
            <v>169725</v>
          </cell>
        </row>
        <row r="151">
          <cell r="C151">
            <v>0</v>
          </cell>
          <cell r="D151">
            <v>0</v>
          </cell>
          <cell r="E151">
            <v>10</v>
          </cell>
          <cell r="F151">
            <v>93</v>
          </cell>
          <cell r="G151">
            <v>473</v>
          </cell>
          <cell r="H151">
            <v>20205</v>
          </cell>
          <cell r="I151">
            <v>0</v>
          </cell>
          <cell r="J151">
            <v>0</v>
          </cell>
          <cell r="K151">
            <v>436</v>
          </cell>
          <cell r="L151">
            <v>3795</v>
          </cell>
          <cell r="M151">
            <v>497</v>
          </cell>
          <cell r="N151">
            <v>3532</v>
          </cell>
          <cell r="O151">
            <v>0</v>
          </cell>
          <cell r="P151">
            <v>0</v>
          </cell>
          <cell r="Q151">
            <v>23</v>
          </cell>
          <cell r="R151">
            <v>11</v>
          </cell>
          <cell r="S151">
            <v>239</v>
          </cell>
          <cell r="T151">
            <v>252</v>
          </cell>
          <cell r="U151">
            <v>4</v>
          </cell>
          <cell r="V151">
            <v>6</v>
          </cell>
          <cell r="W151">
            <v>0</v>
          </cell>
          <cell r="X151">
            <v>0</v>
          </cell>
          <cell r="Y151">
            <v>62</v>
          </cell>
          <cell r="Z151">
            <v>24</v>
          </cell>
          <cell r="AA151">
            <v>0</v>
          </cell>
          <cell r="AB151">
            <v>0</v>
          </cell>
          <cell r="AC151">
            <v>0</v>
          </cell>
          <cell r="AD151">
            <v>0</v>
          </cell>
          <cell r="AE151">
            <v>0</v>
          </cell>
          <cell r="AF151">
            <v>0</v>
          </cell>
          <cell r="AG151">
            <v>0</v>
          </cell>
          <cell r="AH151">
            <v>0</v>
          </cell>
          <cell r="AI151">
            <v>0</v>
          </cell>
          <cell r="AL151">
            <v>29662</v>
          </cell>
        </row>
        <row r="152">
          <cell r="C152">
            <v>0</v>
          </cell>
          <cell r="D152">
            <v>0</v>
          </cell>
          <cell r="E152">
            <v>0</v>
          </cell>
          <cell r="F152">
            <v>25</v>
          </cell>
          <cell r="G152">
            <v>27</v>
          </cell>
          <cell r="H152">
            <v>12698</v>
          </cell>
          <cell r="I152">
            <v>0</v>
          </cell>
          <cell r="J152">
            <v>0</v>
          </cell>
          <cell r="K152">
            <v>48</v>
          </cell>
          <cell r="L152">
            <v>1166</v>
          </cell>
          <cell r="M152">
            <v>33</v>
          </cell>
          <cell r="N152">
            <v>969</v>
          </cell>
          <cell r="O152">
            <v>0</v>
          </cell>
          <cell r="P152">
            <v>0</v>
          </cell>
          <cell r="Q152">
            <v>4</v>
          </cell>
          <cell r="R152">
            <v>1</v>
          </cell>
          <cell r="S152">
            <v>9</v>
          </cell>
          <cell r="T152">
            <v>15</v>
          </cell>
          <cell r="U152">
            <v>0</v>
          </cell>
          <cell r="V152">
            <v>0</v>
          </cell>
          <cell r="W152">
            <v>0</v>
          </cell>
          <cell r="X152">
            <v>0</v>
          </cell>
          <cell r="Y152">
            <v>6</v>
          </cell>
          <cell r="Z152">
            <v>5</v>
          </cell>
          <cell r="AA152">
            <v>0</v>
          </cell>
          <cell r="AB152">
            <v>0</v>
          </cell>
          <cell r="AC152">
            <v>0</v>
          </cell>
          <cell r="AD152">
            <v>0</v>
          </cell>
          <cell r="AE152">
            <v>0</v>
          </cell>
          <cell r="AF152">
            <v>0</v>
          </cell>
          <cell r="AG152">
            <v>0</v>
          </cell>
          <cell r="AH152">
            <v>0</v>
          </cell>
          <cell r="AI152">
            <v>0</v>
          </cell>
          <cell r="AL152">
            <v>15006</v>
          </cell>
        </row>
        <row r="153">
          <cell r="C153">
            <v>0</v>
          </cell>
          <cell r="D153">
            <v>0</v>
          </cell>
          <cell r="E153">
            <v>4</v>
          </cell>
          <cell r="F153">
            <v>201</v>
          </cell>
          <cell r="G153">
            <v>200</v>
          </cell>
          <cell r="H153">
            <v>11430</v>
          </cell>
          <cell r="I153">
            <v>0</v>
          </cell>
          <cell r="J153">
            <v>0</v>
          </cell>
          <cell r="K153">
            <v>199</v>
          </cell>
          <cell r="L153">
            <v>3302</v>
          </cell>
          <cell r="M153">
            <v>228</v>
          </cell>
          <cell r="N153">
            <v>1873</v>
          </cell>
          <cell r="O153">
            <v>0</v>
          </cell>
          <cell r="P153">
            <v>0</v>
          </cell>
          <cell r="Q153">
            <v>5</v>
          </cell>
          <cell r="R153">
            <v>6</v>
          </cell>
          <cell r="S153">
            <v>46</v>
          </cell>
          <cell r="T153">
            <v>16</v>
          </cell>
          <cell r="U153">
            <v>0</v>
          </cell>
          <cell r="V153">
            <v>0</v>
          </cell>
          <cell r="W153">
            <v>0</v>
          </cell>
          <cell r="X153">
            <v>0</v>
          </cell>
          <cell r="Y153">
            <v>2</v>
          </cell>
          <cell r="Z153">
            <v>0</v>
          </cell>
          <cell r="AA153">
            <v>0</v>
          </cell>
          <cell r="AB153">
            <v>0</v>
          </cell>
          <cell r="AC153">
            <v>0</v>
          </cell>
          <cell r="AD153">
            <v>0</v>
          </cell>
          <cell r="AE153">
            <v>0</v>
          </cell>
          <cell r="AF153">
            <v>0</v>
          </cell>
          <cell r="AG153">
            <v>0</v>
          </cell>
          <cell r="AH153">
            <v>0</v>
          </cell>
          <cell r="AI153">
            <v>0</v>
          </cell>
          <cell r="AL153">
            <v>17512</v>
          </cell>
        </row>
        <row r="154">
          <cell r="C154">
            <v>0</v>
          </cell>
          <cell r="D154">
            <v>0</v>
          </cell>
          <cell r="E154">
            <v>2</v>
          </cell>
          <cell r="F154">
            <v>96</v>
          </cell>
          <cell r="G154">
            <v>117</v>
          </cell>
          <cell r="H154">
            <v>16398</v>
          </cell>
          <cell r="I154">
            <v>0</v>
          </cell>
          <cell r="J154">
            <v>0</v>
          </cell>
          <cell r="K154">
            <v>196</v>
          </cell>
          <cell r="L154">
            <v>4269</v>
          </cell>
          <cell r="M154">
            <v>161</v>
          </cell>
          <cell r="N154">
            <v>2620</v>
          </cell>
          <cell r="O154">
            <v>0</v>
          </cell>
          <cell r="P154">
            <v>0</v>
          </cell>
          <cell r="Q154">
            <v>0</v>
          </cell>
          <cell r="R154">
            <v>0</v>
          </cell>
          <cell r="S154">
            <v>35</v>
          </cell>
          <cell r="T154">
            <v>41</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L154">
            <v>23935</v>
          </cell>
        </row>
        <row r="155">
          <cell r="AL155">
            <v>86115</v>
          </cell>
        </row>
        <row r="156">
          <cell r="C156">
            <v>0</v>
          </cell>
          <cell r="D156">
            <v>0</v>
          </cell>
          <cell r="E156">
            <v>3</v>
          </cell>
          <cell r="F156">
            <v>435</v>
          </cell>
          <cell r="G156">
            <v>117</v>
          </cell>
          <cell r="H156">
            <v>22737</v>
          </cell>
          <cell r="I156">
            <v>0</v>
          </cell>
          <cell r="J156">
            <v>0</v>
          </cell>
          <cell r="K156">
            <v>297</v>
          </cell>
          <cell r="L156">
            <v>3993</v>
          </cell>
          <cell r="M156">
            <v>1098</v>
          </cell>
          <cell r="N156">
            <v>2763</v>
          </cell>
          <cell r="O156">
            <v>3</v>
          </cell>
          <cell r="P156">
            <v>0</v>
          </cell>
          <cell r="Q156">
            <v>23</v>
          </cell>
          <cell r="R156">
            <v>0</v>
          </cell>
          <cell r="S156">
            <v>564</v>
          </cell>
          <cell r="T156">
            <v>15</v>
          </cell>
          <cell r="U156">
            <v>0</v>
          </cell>
          <cell r="V156">
            <v>0</v>
          </cell>
          <cell r="W156">
            <v>0</v>
          </cell>
          <cell r="X156">
            <v>0</v>
          </cell>
          <cell r="Y156">
            <v>7</v>
          </cell>
          <cell r="Z156">
            <v>6</v>
          </cell>
          <cell r="AA156">
            <v>0</v>
          </cell>
          <cell r="AB156">
            <v>0</v>
          </cell>
          <cell r="AC156">
            <v>0</v>
          </cell>
          <cell r="AD156">
            <v>0</v>
          </cell>
          <cell r="AE156">
            <v>0</v>
          </cell>
          <cell r="AF156">
            <v>0</v>
          </cell>
          <cell r="AG156">
            <v>0</v>
          </cell>
          <cell r="AH156">
            <v>0</v>
          </cell>
          <cell r="AI156">
            <v>0</v>
          </cell>
          <cell r="AL156">
            <v>32061</v>
          </cell>
        </row>
        <row r="157">
          <cell r="C157">
            <v>0</v>
          </cell>
          <cell r="D157">
            <v>0</v>
          </cell>
          <cell r="E157">
            <v>0</v>
          </cell>
          <cell r="F157">
            <v>111</v>
          </cell>
          <cell r="G157">
            <v>174</v>
          </cell>
          <cell r="H157">
            <v>12359</v>
          </cell>
          <cell r="I157">
            <v>0</v>
          </cell>
          <cell r="J157">
            <v>0</v>
          </cell>
          <cell r="K157">
            <v>164</v>
          </cell>
          <cell r="L157">
            <v>2739</v>
          </cell>
          <cell r="M157">
            <v>490</v>
          </cell>
          <cell r="N157">
            <v>2123</v>
          </cell>
          <cell r="O157">
            <v>0</v>
          </cell>
          <cell r="P157">
            <v>0</v>
          </cell>
          <cell r="Q157">
            <v>0</v>
          </cell>
          <cell r="R157">
            <v>0</v>
          </cell>
          <cell r="S157">
            <v>70</v>
          </cell>
          <cell r="T157">
            <v>87</v>
          </cell>
          <cell r="U157">
            <v>0</v>
          </cell>
          <cell r="V157">
            <v>0</v>
          </cell>
          <cell r="W157">
            <v>0</v>
          </cell>
          <cell r="X157">
            <v>0</v>
          </cell>
          <cell r="Y157">
            <v>17</v>
          </cell>
          <cell r="Z157">
            <v>55</v>
          </cell>
          <cell r="AA157">
            <v>0</v>
          </cell>
          <cell r="AB157">
            <v>1</v>
          </cell>
          <cell r="AC157">
            <v>0</v>
          </cell>
          <cell r="AD157">
            <v>0</v>
          </cell>
          <cell r="AE157">
            <v>0</v>
          </cell>
          <cell r="AF157">
            <v>0</v>
          </cell>
          <cell r="AG157">
            <v>0</v>
          </cell>
          <cell r="AH157">
            <v>0</v>
          </cell>
          <cell r="AI157">
            <v>0</v>
          </cell>
          <cell r="AL157">
            <v>18390</v>
          </cell>
        </row>
        <row r="158">
          <cell r="C158">
            <v>0</v>
          </cell>
          <cell r="D158">
            <v>0</v>
          </cell>
          <cell r="E158">
            <v>1</v>
          </cell>
          <cell r="F158">
            <v>74</v>
          </cell>
          <cell r="G158">
            <v>167</v>
          </cell>
          <cell r="H158">
            <v>21514</v>
          </cell>
          <cell r="I158">
            <v>0</v>
          </cell>
          <cell r="J158">
            <v>0</v>
          </cell>
          <cell r="K158">
            <v>289</v>
          </cell>
          <cell r="L158">
            <v>3059</v>
          </cell>
          <cell r="M158">
            <v>637</v>
          </cell>
          <cell r="N158">
            <v>1958</v>
          </cell>
          <cell r="O158">
            <v>1</v>
          </cell>
          <cell r="P158">
            <v>2</v>
          </cell>
          <cell r="Q158">
            <v>0</v>
          </cell>
          <cell r="R158">
            <v>0</v>
          </cell>
          <cell r="S158">
            <v>72</v>
          </cell>
          <cell r="T158">
            <v>18</v>
          </cell>
          <cell r="U158">
            <v>0</v>
          </cell>
          <cell r="V158">
            <v>0</v>
          </cell>
          <cell r="W158">
            <v>0</v>
          </cell>
          <cell r="X158">
            <v>0</v>
          </cell>
          <cell r="Y158">
            <v>1</v>
          </cell>
          <cell r="Z158">
            <v>2</v>
          </cell>
          <cell r="AA158">
            <v>0</v>
          </cell>
          <cell r="AB158">
            <v>0</v>
          </cell>
          <cell r="AC158">
            <v>0</v>
          </cell>
          <cell r="AD158">
            <v>0</v>
          </cell>
          <cell r="AE158">
            <v>0</v>
          </cell>
          <cell r="AF158">
            <v>0</v>
          </cell>
          <cell r="AG158">
            <v>0</v>
          </cell>
          <cell r="AH158">
            <v>0</v>
          </cell>
          <cell r="AI158">
            <v>0</v>
          </cell>
          <cell r="AL158">
            <v>27795</v>
          </cell>
        </row>
        <row r="159">
          <cell r="C159">
            <v>0</v>
          </cell>
          <cell r="D159">
            <v>0</v>
          </cell>
          <cell r="E159">
            <v>1</v>
          </cell>
          <cell r="F159">
            <v>260</v>
          </cell>
          <cell r="G159">
            <v>97</v>
          </cell>
          <cell r="H159">
            <v>16893</v>
          </cell>
          <cell r="I159">
            <v>0</v>
          </cell>
          <cell r="J159">
            <v>4</v>
          </cell>
          <cell r="K159">
            <v>101</v>
          </cell>
          <cell r="L159">
            <v>2271</v>
          </cell>
          <cell r="M159">
            <v>413</v>
          </cell>
          <cell r="N159">
            <v>1475</v>
          </cell>
          <cell r="O159">
            <v>5</v>
          </cell>
          <cell r="P159">
            <v>1</v>
          </cell>
          <cell r="Q159">
            <v>3</v>
          </cell>
          <cell r="R159">
            <v>4</v>
          </cell>
          <cell r="S159">
            <v>35</v>
          </cell>
          <cell r="T159">
            <v>7</v>
          </cell>
          <cell r="U159">
            <v>4</v>
          </cell>
          <cell r="V159">
            <v>1</v>
          </cell>
          <cell r="W159">
            <v>0</v>
          </cell>
          <cell r="X159">
            <v>0</v>
          </cell>
          <cell r="Y159">
            <v>1</v>
          </cell>
          <cell r="Z159">
            <v>1</v>
          </cell>
          <cell r="AA159">
            <v>0</v>
          </cell>
          <cell r="AB159">
            <v>0</v>
          </cell>
          <cell r="AC159">
            <v>0</v>
          </cell>
          <cell r="AD159">
            <v>0</v>
          </cell>
          <cell r="AE159">
            <v>0</v>
          </cell>
          <cell r="AF159">
            <v>0</v>
          </cell>
          <cell r="AG159">
            <v>0</v>
          </cell>
          <cell r="AH159">
            <v>0</v>
          </cell>
          <cell r="AI159">
            <v>0</v>
          </cell>
          <cell r="AL159">
            <v>21577</v>
          </cell>
        </row>
        <row r="160">
          <cell r="AL160">
            <v>99823</v>
          </cell>
        </row>
        <row r="161">
          <cell r="AL161">
            <v>185938</v>
          </cell>
        </row>
        <row r="162">
          <cell r="AL162">
            <v>410696</v>
          </cell>
        </row>
        <row r="174">
          <cell r="E174">
            <v>0</v>
          </cell>
          <cell r="F174">
            <v>0</v>
          </cell>
          <cell r="I174">
            <v>1</v>
          </cell>
          <cell r="J174">
            <v>0</v>
          </cell>
          <cell r="M174">
            <v>7</v>
          </cell>
          <cell r="N174">
            <v>0</v>
          </cell>
          <cell r="Q174">
            <v>36</v>
          </cell>
          <cell r="R174">
            <v>0</v>
          </cell>
          <cell r="U174">
            <v>19</v>
          </cell>
          <cell r="V174">
            <v>0</v>
          </cell>
          <cell r="Y174">
            <v>0</v>
          </cell>
          <cell r="Z174">
            <v>0</v>
          </cell>
          <cell r="AF174">
            <v>63</v>
          </cell>
        </row>
        <row r="175">
          <cell r="E175">
            <v>0</v>
          </cell>
          <cell r="F175">
            <v>0</v>
          </cell>
          <cell r="I175">
            <v>0</v>
          </cell>
          <cell r="J175">
            <v>0</v>
          </cell>
          <cell r="M175">
            <v>8</v>
          </cell>
          <cell r="N175">
            <v>0</v>
          </cell>
          <cell r="Q175">
            <v>66</v>
          </cell>
          <cell r="R175">
            <v>0</v>
          </cell>
          <cell r="U175">
            <v>12</v>
          </cell>
          <cell r="V175">
            <v>0</v>
          </cell>
          <cell r="Y175">
            <v>0</v>
          </cell>
          <cell r="Z175">
            <v>0</v>
          </cell>
          <cell r="AF175">
            <v>86</v>
          </cell>
        </row>
        <row r="176">
          <cell r="E176">
            <v>7</v>
          </cell>
          <cell r="F176">
            <v>0</v>
          </cell>
          <cell r="I176">
            <v>7</v>
          </cell>
          <cell r="J176">
            <v>0</v>
          </cell>
          <cell r="M176">
            <v>60</v>
          </cell>
          <cell r="N176">
            <v>0</v>
          </cell>
          <cell r="Q176">
            <v>67</v>
          </cell>
          <cell r="R176">
            <v>0</v>
          </cell>
          <cell r="U176">
            <v>0</v>
          </cell>
          <cell r="V176">
            <v>0</v>
          </cell>
          <cell r="Y176">
            <v>0</v>
          </cell>
          <cell r="Z176">
            <v>0</v>
          </cell>
          <cell r="AF176">
            <v>141</v>
          </cell>
        </row>
        <row r="177">
          <cell r="AF177">
            <v>290</v>
          </cell>
        </row>
        <row r="178">
          <cell r="E178">
            <v>0</v>
          </cell>
          <cell r="F178">
            <v>0</v>
          </cell>
          <cell r="I178">
            <v>3</v>
          </cell>
          <cell r="J178">
            <v>0</v>
          </cell>
          <cell r="M178">
            <v>18</v>
          </cell>
          <cell r="N178">
            <v>0</v>
          </cell>
          <cell r="Q178">
            <v>130</v>
          </cell>
          <cell r="R178">
            <v>0</v>
          </cell>
          <cell r="U178">
            <v>25</v>
          </cell>
          <cell r="V178">
            <v>0</v>
          </cell>
          <cell r="Y178">
            <v>0</v>
          </cell>
          <cell r="Z178">
            <v>0</v>
          </cell>
          <cell r="AF178">
            <v>176</v>
          </cell>
        </row>
        <row r="179">
          <cell r="E179">
            <v>0</v>
          </cell>
          <cell r="F179">
            <v>0</v>
          </cell>
          <cell r="I179">
            <v>2</v>
          </cell>
          <cell r="J179">
            <v>0</v>
          </cell>
          <cell r="M179">
            <v>11</v>
          </cell>
          <cell r="N179">
            <v>0</v>
          </cell>
          <cell r="Q179">
            <v>53</v>
          </cell>
          <cell r="R179">
            <v>0</v>
          </cell>
          <cell r="U179">
            <v>12</v>
          </cell>
          <cell r="V179">
            <v>0</v>
          </cell>
          <cell r="Y179">
            <v>0</v>
          </cell>
          <cell r="Z179">
            <v>0</v>
          </cell>
          <cell r="AF179">
            <v>78</v>
          </cell>
        </row>
        <row r="180">
          <cell r="E180">
            <v>0</v>
          </cell>
          <cell r="F180">
            <v>0</v>
          </cell>
          <cell r="I180">
            <v>2</v>
          </cell>
          <cell r="J180">
            <v>0</v>
          </cell>
          <cell r="M180">
            <v>13</v>
          </cell>
          <cell r="N180">
            <v>0</v>
          </cell>
          <cell r="Q180">
            <v>74</v>
          </cell>
          <cell r="R180">
            <v>0</v>
          </cell>
          <cell r="U180">
            <v>5</v>
          </cell>
          <cell r="V180">
            <v>0</v>
          </cell>
          <cell r="Y180">
            <v>0</v>
          </cell>
          <cell r="Z180">
            <v>0</v>
          </cell>
          <cell r="AF180">
            <v>94</v>
          </cell>
        </row>
        <row r="181">
          <cell r="AF181">
            <v>348</v>
          </cell>
        </row>
        <row r="182">
          <cell r="AF182">
            <v>638</v>
          </cell>
        </row>
        <row r="183">
          <cell r="E183">
            <v>0</v>
          </cell>
          <cell r="F183">
            <v>0</v>
          </cell>
          <cell r="I183">
            <v>2</v>
          </cell>
          <cell r="J183">
            <v>0</v>
          </cell>
          <cell r="M183">
            <v>18</v>
          </cell>
          <cell r="N183">
            <v>0</v>
          </cell>
          <cell r="Q183">
            <v>54</v>
          </cell>
          <cell r="R183">
            <v>0</v>
          </cell>
          <cell r="U183">
            <v>8</v>
          </cell>
          <cell r="V183">
            <v>0</v>
          </cell>
          <cell r="Y183">
            <v>0</v>
          </cell>
          <cell r="Z183">
            <v>0</v>
          </cell>
          <cell r="AF183">
            <v>82</v>
          </cell>
        </row>
        <row r="184">
          <cell r="E184">
            <v>1</v>
          </cell>
          <cell r="F184">
            <v>0</v>
          </cell>
          <cell r="I184">
            <v>4</v>
          </cell>
          <cell r="J184">
            <v>0</v>
          </cell>
          <cell r="M184">
            <v>27</v>
          </cell>
          <cell r="N184">
            <v>0</v>
          </cell>
          <cell r="Q184">
            <v>74</v>
          </cell>
          <cell r="R184">
            <v>0</v>
          </cell>
          <cell r="U184">
            <v>0</v>
          </cell>
          <cell r="V184">
            <v>0</v>
          </cell>
          <cell r="Y184">
            <v>0</v>
          </cell>
          <cell r="Z184">
            <v>0</v>
          </cell>
          <cell r="AF184">
            <v>106</v>
          </cell>
        </row>
        <row r="185">
          <cell r="E185">
            <v>0</v>
          </cell>
          <cell r="F185">
            <v>0</v>
          </cell>
          <cell r="I185">
            <v>1</v>
          </cell>
          <cell r="J185">
            <v>0</v>
          </cell>
          <cell r="M185">
            <v>46</v>
          </cell>
          <cell r="N185">
            <v>0</v>
          </cell>
          <cell r="Q185">
            <v>99</v>
          </cell>
          <cell r="R185">
            <v>0</v>
          </cell>
          <cell r="U185">
            <v>13</v>
          </cell>
          <cell r="V185">
            <v>0</v>
          </cell>
          <cell r="Y185">
            <v>0</v>
          </cell>
          <cell r="Z185">
            <v>0</v>
          </cell>
          <cell r="AF185">
            <v>159</v>
          </cell>
        </row>
        <row r="186">
          <cell r="E186">
            <v>0</v>
          </cell>
          <cell r="F186">
            <v>0</v>
          </cell>
          <cell r="I186">
            <v>1</v>
          </cell>
          <cell r="J186">
            <v>0</v>
          </cell>
          <cell r="M186">
            <v>0</v>
          </cell>
          <cell r="N186">
            <v>0</v>
          </cell>
          <cell r="Q186">
            <v>18</v>
          </cell>
          <cell r="R186">
            <v>0</v>
          </cell>
          <cell r="U186">
            <v>12</v>
          </cell>
          <cell r="V186">
            <v>0</v>
          </cell>
          <cell r="Y186">
            <v>1</v>
          </cell>
          <cell r="Z186">
            <v>0</v>
          </cell>
          <cell r="AF186">
            <v>32</v>
          </cell>
        </row>
        <row r="187">
          <cell r="AF187">
            <v>379</v>
          </cell>
        </row>
        <row r="188">
          <cell r="E188">
            <v>0</v>
          </cell>
          <cell r="F188">
            <v>0</v>
          </cell>
          <cell r="I188">
            <v>1</v>
          </cell>
          <cell r="J188">
            <v>0</v>
          </cell>
          <cell r="M188">
            <v>26</v>
          </cell>
          <cell r="N188">
            <v>0</v>
          </cell>
          <cell r="Q188">
            <v>97</v>
          </cell>
          <cell r="R188">
            <v>0</v>
          </cell>
          <cell r="U188">
            <v>5</v>
          </cell>
          <cell r="V188">
            <v>0</v>
          </cell>
          <cell r="Y188">
            <v>0</v>
          </cell>
          <cell r="Z188">
            <v>0</v>
          </cell>
          <cell r="AF188">
            <v>129</v>
          </cell>
        </row>
        <row r="189">
          <cell r="E189">
            <v>0</v>
          </cell>
          <cell r="F189">
            <v>0</v>
          </cell>
          <cell r="I189">
            <v>1</v>
          </cell>
          <cell r="J189">
            <v>0</v>
          </cell>
          <cell r="M189">
            <v>4</v>
          </cell>
          <cell r="N189">
            <v>0</v>
          </cell>
          <cell r="Q189">
            <v>25</v>
          </cell>
          <cell r="R189">
            <v>0</v>
          </cell>
          <cell r="U189">
            <v>13</v>
          </cell>
          <cell r="V189">
            <v>0</v>
          </cell>
          <cell r="Y189">
            <v>2</v>
          </cell>
          <cell r="Z189">
            <v>0</v>
          </cell>
          <cell r="AF189">
            <v>45</v>
          </cell>
        </row>
        <row r="190">
          <cell r="E190">
            <v>8</v>
          </cell>
          <cell r="F190">
            <v>0</v>
          </cell>
          <cell r="I190">
            <v>5</v>
          </cell>
          <cell r="J190">
            <v>0</v>
          </cell>
          <cell r="M190">
            <v>31</v>
          </cell>
          <cell r="N190">
            <v>0</v>
          </cell>
          <cell r="Q190">
            <v>80</v>
          </cell>
          <cell r="R190">
            <v>0</v>
          </cell>
          <cell r="U190">
            <v>6</v>
          </cell>
          <cell r="V190">
            <v>0</v>
          </cell>
          <cell r="Y190">
            <v>0</v>
          </cell>
          <cell r="Z190">
            <v>0</v>
          </cell>
          <cell r="AF190">
            <v>130</v>
          </cell>
        </row>
        <row r="191">
          <cell r="E191">
            <v>1</v>
          </cell>
          <cell r="F191">
            <v>0</v>
          </cell>
          <cell r="I191">
            <v>2</v>
          </cell>
          <cell r="J191">
            <v>0</v>
          </cell>
          <cell r="M191">
            <v>38</v>
          </cell>
          <cell r="N191">
            <v>0</v>
          </cell>
          <cell r="Q191">
            <v>54</v>
          </cell>
          <cell r="R191">
            <v>0</v>
          </cell>
          <cell r="U191">
            <v>4</v>
          </cell>
          <cell r="V191">
            <v>0</v>
          </cell>
          <cell r="Y191">
            <v>0</v>
          </cell>
          <cell r="Z191">
            <v>0</v>
          </cell>
          <cell r="AF191">
            <v>99</v>
          </cell>
        </row>
        <row r="192">
          <cell r="AF192">
            <v>403</v>
          </cell>
        </row>
        <row r="193">
          <cell r="AF193">
            <v>782</v>
          </cell>
        </row>
        <row r="194">
          <cell r="E194">
            <v>15</v>
          </cell>
          <cell r="F194">
            <v>250</v>
          </cell>
          <cell r="I194">
            <v>12</v>
          </cell>
          <cell r="J194">
            <v>286</v>
          </cell>
          <cell r="M194">
            <v>30</v>
          </cell>
          <cell r="N194">
            <v>196</v>
          </cell>
          <cell r="Q194">
            <v>13</v>
          </cell>
          <cell r="R194">
            <v>12</v>
          </cell>
          <cell r="U194">
            <v>0</v>
          </cell>
          <cell r="V194">
            <v>0</v>
          </cell>
          <cell r="Y194">
            <v>0</v>
          </cell>
          <cell r="Z194">
            <v>0</v>
          </cell>
          <cell r="AF194">
            <v>814</v>
          </cell>
        </row>
        <row r="195">
          <cell r="E195">
            <v>31</v>
          </cell>
          <cell r="F195">
            <v>226</v>
          </cell>
          <cell r="I195">
            <v>94</v>
          </cell>
          <cell r="J195">
            <v>367</v>
          </cell>
          <cell r="M195">
            <v>95</v>
          </cell>
          <cell r="N195">
            <v>243</v>
          </cell>
          <cell r="Q195">
            <v>10</v>
          </cell>
          <cell r="R195">
            <v>12</v>
          </cell>
          <cell r="U195">
            <v>0</v>
          </cell>
          <cell r="V195">
            <v>0</v>
          </cell>
          <cell r="Y195">
            <v>0</v>
          </cell>
          <cell r="Z195">
            <v>0</v>
          </cell>
          <cell r="AF195">
            <v>1078</v>
          </cell>
        </row>
        <row r="196">
          <cell r="AF196">
            <v>1892</v>
          </cell>
        </row>
        <row r="197">
          <cell r="E197">
            <v>25</v>
          </cell>
          <cell r="F197">
            <v>306</v>
          </cell>
          <cell r="I197">
            <v>39</v>
          </cell>
          <cell r="J197">
            <v>28</v>
          </cell>
          <cell r="M197">
            <v>46</v>
          </cell>
          <cell r="N197">
            <v>15</v>
          </cell>
          <cell r="Q197">
            <v>8</v>
          </cell>
          <cell r="R197">
            <v>0</v>
          </cell>
          <cell r="U197">
            <v>0</v>
          </cell>
          <cell r="V197">
            <v>0</v>
          </cell>
          <cell r="Y197">
            <v>0</v>
          </cell>
          <cell r="Z197">
            <v>0</v>
          </cell>
          <cell r="AF197">
            <v>467</v>
          </cell>
        </row>
        <row r="198">
          <cell r="E198">
            <v>30</v>
          </cell>
          <cell r="F198">
            <v>216</v>
          </cell>
          <cell r="I198">
            <v>40</v>
          </cell>
          <cell r="J198">
            <v>95</v>
          </cell>
          <cell r="M198">
            <v>58</v>
          </cell>
          <cell r="N198">
            <v>99</v>
          </cell>
          <cell r="Q198">
            <v>2</v>
          </cell>
          <cell r="R198">
            <v>9</v>
          </cell>
          <cell r="U198">
            <v>0</v>
          </cell>
          <cell r="V198">
            <v>0</v>
          </cell>
          <cell r="Y198">
            <v>0</v>
          </cell>
          <cell r="Z198">
            <v>0</v>
          </cell>
          <cell r="AF198">
            <v>549</v>
          </cell>
        </row>
        <row r="199">
          <cell r="E199">
            <v>0</v>
          </cell>
          <cell r="F199">
            <v>315</v>
          </cell>
          <cell r="I199">
            <v>0</v>
          </cell>
          <cell r="J199">
            <v>124</v>
          </cell>
          <cell r="M199">
            <v>5</v>
          </cell>
          <cell r="N199">
            <v>62</v>
          </cell>
          <cell r="Q199">
            <v>7</v>
          </cell>
          <cell r="R199">
            <v>1</v>
          </cell>
          <cell r="U199">
            <v>0</v>
          </cell>
          <cell r="V199">
            <v>0</v>
          </cell>
          <cell r="Y199">
            <v>0</v>
          </cell>
          <cell r="Z199">
            <v>0</v>
          </cell>
          <cell r="AF199">
            <v>514</v>
          </cell>
        </row>
        <row r="200">
          <cell r="E200">
            <v>27</v>
          </cell>
          <cell r="F200">
            <v>91</v>
          </cell>
          <cell r="I200">
            <v>42</v>
          </cell>
          <cell r="J200">
            <v>102</v>
          </cell>
          <cell r="M200">
            <v>69</v>
          </cell>
          <cell r="N200">
            <v>152</v>
          </cell>
          <cell r="Q200">
            <v>13</v>
          </cell>
          <cell r="R200">
            <v>24</v>
          </cell>
          <cell r="U200">
            <v>0</v>
          </cell>
          <cell r="V200">
            <v>0</v>
          </cell>
          <cell r="Y200">
            <v>0</v>
          </cell>
          <cell r="Z200">
            <v>0</v>
          </cell>
          <cell r="AF200">
            <v>520</v>
          </cell>
        </row>
        <row r="201">
          <cell r="AF201">
            <v>2050</v>
          </cell>
        </row>
        <row r="202">
          <cell r="E202">
            <v>8</v>
          </cell>
          <cell r="F202">
            <v>166</v>
          </cell>
          <cell r="I202">
            <v>17</v>
          </cell>
          <cell r="J202">
            <v>293</v>
          </cell>
          <cell r="M202">
            <v>13</v>
          </cell>
          <cell r="N202">
            <v>185</v>
          </cell>
          <cell r="Q202">
            <v>8</v>
          </cell>
          <cell r="R202">
            <v>3</v>
          </cell>
          <cell r="U202">
            <v>1</v>
          </cell>
          <cell r="V202">
            <v>0</v>
          </cell>
          <cell r="Y202">
            <v>0</v>
          </cell>
          <cell r="Z202">
            <v>0</v>
          </cell>
          <cell r="AF202">
            <v>694</v>
          </cell>
        </row>
        <row r="203">
          <cell r="E203">
            <v>3</v>
          </cell>
          <cell r="F203">
            <v>310</v>
          </cell>
          <cell r="I203">
            <v>17</v>
          </cell>
          <cell r="J203">
            <v>444</v>
          </cell>
          <cell r="M203">
            <v>32</v>
          </cell>
          <cell r="N203">
            <v>333</v>
          </cell>
          <cell r="Q203">
            <v>10</v>
          </cell>
          <cell r="R203">
            <v>6</v>
          </cell>
          <cell r="U203">
            <v>0</v>
          </cell>
          <cell r="V203">
            <v>0</v>
          </cell>
          <cell r="Y203">
            <v>0</v>
          </cell>
          <cell r="Z203">
            <v>0</v>
          </cell>
          <cell r="AF203">
            <v>1155</v>
          </cell>
        </row>
        <row r="204">
          <cell r="E204">
            <v>2</v>
          </cell>
          <cell r="F204">
            <v>525</v>
          </cell>
          <cell r="I204">
            <v>3</v>
          </cell>
          <cell r="J204">
            <v>651</v>
          </cell>
          <cell r="M204">
            <v>7</v>
          </cell>
          <cell r="N204">
            <v>428</v>
          </cell>
          <cell r="Q204">
            <v>4</v>
          </cell>
          <cell r="R204">
            <v>7</v>
          </cell>
          <cell r="U204">
            <v>0</v>
          </cell>
          <cell r="V204">
            <v>0</v>
          </cell>
          <cell r="Y204">
            <v>0</v>
          </cell>
          <cell r="Z204">
            <v>0</v>
          </cell>
          <cell r="AF204">
            <v>1627</v>
          </cell>
        </row>
        <row r="205">
          <cell r="E205">
            <v>7</v>
          </cell>
          <cell r="F205">
            <v>310</v>
          </cell>
          <cell r="I205">
            <v>6</v>
          </cell>
          <cell r="J205">
            <v>362</v>
          </cell>
          <cell r="M205">
            <v>24</v>
          </cell>
          <cell r="N205">
            <v>222</v>
          </cell>
          <cell r="Q205">
            <v>3</v>
          </cell>
          <cell r="R205">
            <v>4</v>
          </cell>
          <cell r="U205">
            <v>0</v>
          </cell>
          <cell r="V205">
            <v>0</v>
          </cell>
          <cell r="Y205">
            <v>0</v>
          </cell>
          <cell r="Z205">
            <v>0</v>
          </cell>
          <cell r="AF205">
            <v>938</v>
          </cell>
        </row>
        <row r="206">
          <cell r="AF206">
            <v>4414</v>
          </cell>
        </row>
        <row r="207">
          <cell r="AF207">
            <v>8356</v>
          </cell>
        </row>
        <row r="208">
          <cell r="E208">
            <v>6</v>
          </cell>
          <cell r="F208">
            <v>717</v>
          </cell>
          <cell r="I208">
            <v>28</v>
          </cell>
          <cell r="J208">
            <v>433</v>
          </cell>
          <cell r="M208">
            <v>39</v>
          </cell>
          <cell r="N208">
            <v>557</v>
          </cell>
          <cell r="Q208">
            <v>10</v>
          </cell>
          <cell r="R208">
            <v>6</v>
          </cell>
          <cell r="U208">
            <v>1</v>
          </cell>
          <cell r="V208">
            <v>1</v>
          </cell>
          <cell r="Y208">
            <v>0</v>
          </cell>
          <cell r="Z208">
            <v>0</v>
          </cell>
          <cell r="AF208">
            <v>1798</v>
          </cell>
        </row>
        <row r="209">
          <cell r="E209">
            <v>1</v>
          </cell>
          <cell r="F209">
            <v>342</v>
          </cell>
          <cell r="I209">
            <v>3</v>
          </cell>
          <cell r="J209">
            <v>113</v>
          </cell>
          <cell r="M209">
            <v>4</v>
          </cell>
          <cell r="N209">
            <v>147</v>
          </cell>
          <cell r="Q209">
            <v>0</v>
          </cell>
          <cell r="R209">
            <v>0</v>
          </cell>
          <cell r="U209">
            <v>0</v>
          </cell>
          <cell r="V209">
            <v>0</v>
          </cell>
          <cell r="Y209">
            <v>0</v>
          </cell>
          <cell r="Z209">
            <v>0</v>
          </cell>
          <cell r="AF209">
            <v>610</v>
          </cell>
        </row>
        <row r="210">
          <cell r="E210">
            <v>0</v>
          </cell>
          <cell r="F210">
            <v>674</v>
          </cell>
          <cell r="I210">
            <v>0</v>
          </cell>
          <cell r="J210">
            <v>768</v>
          </cell>
          <cell r="M210">
            <v>0</v>
          </cell>
          <cell r="N210">
            <v>476</v>
          </cell>
          <cell r="Q210">
            <v>0</v>
          </cell>
          <cell r="R210">
            <v>6</v>
          </cell>
          <cell r="U210">
            <v>0</v>
          </cell>
          <cell r="V210">
            <v>0</v>
          </cell>
          <cell r="Y210">
            <v>0</v>
          </cell>
          <cell r="Z210">
            <v>0</v>
          </cell>
          <cell r="AF210">
            <v>1924</v>
          </cell>
        </row>
        <row r="211">
          <cell r="E211">
            <v>0</v>
          </cell>
          <cell r="F211">
            <v>780</v>
          </cell>
          <cell r="I211">
            <v>0</v>
          </cell>
          <cell r="J211">
            <v>688</v>
          </cell>
          <cell r="M211">
            <v>0</v>
          </cell>
          <cell r="N211">
            <v>574</v>
          </cell>
          <cell r="Q211">
            <v>0</v>
          </cell>
          <cell r="R211">
            <v>4</v>
          </cell>
          <cell r="U211">
            <v>0</v>
          </cell>
          <cell r="V211">
            <v>0</v>
          </cell>
          <cell r="Y211">
            <v>0</v>
          </cell>
          <cell r="Z211">
            <v>0</v>
          </cell>
          <cell r="AF211">
            <v>2046</v>
          </cell>
        </row>
        <row r="212">
          <cell r="AF212">
            <v>6378</v>
          </cell>
        </row>
        <row r="213">
          <cell r="E213">
            <v>0</v>
          </cell>
          <cell r="F213">
            <v>621</v>
          </cell>
          <cell r="I213">
            <v>1</v>
          </cell>
          <cell r="J213">
            <v>415</v>
          </cell>
          <cell r="M213">
            <v>28</v>
          </cell>
          <cell r="N213">
            <v>332</v>
          </cell>
          <cell r="Q213">
            <v>15</v>
          </cell>
          <cell r="R213">
            <v>1</v>
          </cell>
          <cell r="U213">
            <v>0</v>
          </cell>
          <cell r="V213">
            <v>0</v>
          </cell>
          <cell r="Y213">
            <v>0</v>
          </cell>
          <cell r="Z213">
            <v>0</v>
          </cell>
          <cell r="AF213">
            <v>1413</v>
          </cell>
        </row>
        <row r="214">
          <cell r="E214">
            <v>54</v>
          </cell>
          <cell r="F214">
            <v>678</v>
          </cell>
          <cell r="I214">
            <v>29</v>
          </cell>
          <cell r="J214">
            <v>448</v>
          </cell>
          <cell r="M214">
            <v>49</v>
          </cell>
          <cell r="N214">
            <v>344</v>
          </cell>
          <cell r="Q214">
            <v>2</v>
          </cell>
          <cell r="R214">
            <v>0</v>
          </cell>
          <cell r="U214">
            <v>0</v>
          </cell>
          <cell r="V214">
            <v>0</v>
          </cell>
          <cell r="Y214">
            <v>0</v>
          </cell>
          <cell r="Z214">
            <v>0</v>
          </cell>
          <cell r="AF214">
            <v>1604</v>
          </cell>
        </row>
        <row r="215">
          <cell r="E215">
            <v>2</v>
          </cell>
          <cell r="F215">
            <v>808</v>
          </cell>
          <cell r="I215">
            <v>0</v>
          </cell>
          <cell r="J215">
            <v>486</v>
          </cell>
          <cell r="M215">
            <v>9</v>
          </cell>
          <cell r="N215">
            <v>392</v>
          </cell>
          <cell r="Q215">
            <v>4</v>
          </cell>
          <cell r="R215">
            <v>0</v>
          </cell>
          <cell r="U215">
            <v>0</v>
          </cell>
          <cell r="V215">
            <v>0</v>
          </cell>
          <cell r="Y215">
            <v>0</v>
          </cell>
          <cell r="Z215">
            <v>0</v>
          </cell>
          <cell r="AF215">
            <v>1701</v>
          </cell>
        </row>
        <row r="216">
          <cell r="E216">
            <v>4</v>
          </cell>
          <cell r="F216">
            <v>815</v>
          </cell>
          <cell r="I216">
            <v>16</v>
          </cell>
          <cell r="J216">
            <v>450</v>
          </cell>
          <cell r="M216">
            <v>31</v>
          </cell>
          <cell r="N216">
            <v>281</v>
          </cell>
          <cell r="Q216">
            <v>5</v>
          </cell>
          <cell r="R216">
            <v>0</v>
          </cell>
          <cell r="U216">
            <v>0</v>
          </cell>
          <cell r="V216">
            <v>0</v>
          </cell>
          <cell r="Y216">
            <v>0</v>
          </cell>
          <cell r="Z216">
            <v>0</v>
          </cell>
          <cell r="AF216">
            <v>1602</v>
          </cell>
        </row>
        <row r="217">
          <cell r="AF217">
            <v>6320</v>
          </cell>
        </row>
        <row r="218">
          <cell r="AF218">
            <v>12698</v>
          </cell>
        </row>
        <row r="219">
          <cell r="AF219">
            <v>22474</v>
          </cell>
        </row>
      </sheetData>
      <sheetData sheetId="4">
        <row r="6">
          <cell r="I6">
            <v>63</v>
          </cell>
          <cell r="M6">
            <v>63</v>
          </cell>
        </row>
        <row r="7">
          <cell r="I7">
            <v>86</v>
          </cell>
          <cell r="M7">
            <v>94</v>
          </cell>
        </row>
        <row r="8">
          <cell r="I8">
            <v>141</v>
          </cell>
          <cell r="M8">
            <v>209</v>
          </cell>
        </row>
        <row r="9">
          <cell r="I9">
            <v>176</v>
          </cell>
          <cell r="M9">
            <v>83</v>
          </cell>
        </row>
        <row r="10">
          <cell r="I10">
            <v>78</v>
          </cell>
          <cell r="M10">
            <v>61</v>
          </cell>
        </row>
        <row r="11">
          <cell r="I11">
            <v>94</v>
          </cell>
          <cell r="M11">
            <v>63</v>
          </cell>
        </row>
        <row r="12">
          <cell r="I12">
            <v>82</v>
          </cell>
          <cell r="M12">
            <v>72</v>
          </cell>
        </row>
        <row r="13">
          <cell r="I13">
            <v>106</v>
          </cell>
          <cell r="M13">
            <v>115</v>
          </cell>
        </row>
        <row r="14">
          <cell r="I14">
            <v>159</v>
          </cell>
          <cell r="M14">
            <v>107</v>
          </cell>
        </row>
        <row r="15">
          <cell r="I15">
            <v>32</v>
          </cell>
          <cell r="M15">
            <v>0</v>
          </cell>
        </row>
        <row r="16">
          <cell r="I16">
            <v>129</v>
          </cell>
          <cell r="M16">
            <v>89</v>
          </cell>
        </row>
        <row r="17">
          <cell r="I17">
            <v>45</v>
          </cell>
          <cell r="M17">
            <v>48</v>
          </cell>
        </row>
        <row r="18">
          <cell r="I18">
            <v>130</v>
          </cell>
          <cell r="M18">
            <v>96</v>
          </cell>
        </row>
        <row r="19">
          <cell r="I19">
            <v>99</v>
          </cell>
          <cell r="M19">
            <v>117</v>
          </cell>
        </row>
        <row r="20">
          <cell r="I20">
            <v>520</v>
          </cell>
          <cell r="M20">
            <v>519</v>
          </cell>
        </row>
        <row r="21">
          <cell r="I21">
            <v>1940</v>
          </cell>
          <cell r="M21">
            <v>1736</v>
          </cell>
        </row>
        <row r="22">
          <cell r="I22">
            <v>814</v>
          </cell>
          <cell r="M22">
            <v>734</v>
          </cell>
        </row>
        <row r="23">
          <cell r="I23">
            <v>1078</v>
          </cell>
          <cell r="M23">
            <v>954</v>
          </cell>
        </row>
        <row r="24">
          <cell r="I24">
            <v>1892</v>
          </cell>
          <cell r="M24">
            <v>1688</v>
          </cell>
        </row>
        <row r="25">
          <cell r="I25">
            <v>467</v>
          </cell>
          <cell r="M25">
            <v>424</v>
          </cell>
        </row>
        <row r="26">
          <cell r="I26">
            <v>549</v>
          </cell>
          <cell r="M26">
            <v>362</v>
          </cell>
        </row>
        <row r="27">
          <cell r="I27">
            <v>514</v>
          </cell>
          <cell r="M27">
            <v>452</v>
          </cell>
        </row>
        <row r="28">
          <cell r="I28">
            <v>1530</v>
          </cell>
          <cell r="M28">
            <v>1238</v>
          </cell>
        </row>
        <row r="29">
          <cell r="I29">
            <v>694</v>
          </cell>
          <cell r="M29">
            <v>672</v>
          </cell>
        </row>
        <row r="30">
          <cell r="I30">
            <v>1155</v>
          </cell>
          <cell r="M30">
            <v>1264</v>
          </cell>
        </row>
        <row r="31">
          <cell r="I31">
            <v>1849</v>
          </cell>
          <cell r="M31">
            <v>1936</v>
          </cell>
        </row>
        <row r="32">
          <cell r="I32">
            <v>938</v>
          </cell>
          <cell r="M32">
            <v>858</v>
          </cell>
        </row>
        <row r="33">
          <cell r="I33">
            <v>1627</v>
          </cell>
          <cell r="M33">
            <v>1581</v>
          </cell>
        </row>
        <row r="34">
          <cell r="I34">
            <v>2565</v>
          </cell>
          <cell r="M34">
            <v>2439</v>
          </cell>
        </row>
        <row r="35">
          <cell r="I35">
            <v>1798</v>
          </cell>
          <cell r="M35">
            <v>1397</v>
          </cell>
        </row>
        <row r="36">
          <cell r="I36">
            <v>610</v>
          </cell>
          <cell r="M36">
            <v>584</v>
          </cell>
        </row>
        <row r="37">
          <cell r="I37">
            <v>1924</v>
          </cell>
          <cell r="M37">
            <v>1827</v>
          </cell>
        </row>
        <row r="38">
          <cell r="I38">
            <v>2046</v>
          </cell>
          <cell r="M38">
            <v>2745</v>
          </cell>
        </row>
        <row r="39">
          <cell r="I39">
            <v>6378</v>
          </cell>
          <cell r="M39">
            <v>6553</v>
          </cell>
        </row>
        <row r="40">
          <cell r="I40">
            <v>1413</v>
          </cell>
          <cell r="M40">
            <v>1213</v>
          </cell>
        </row>
        <row r="41">
          <cell r="I41">
            <v>1604</v>
          </cell>
          <cell r="M41">
            <v>1386</v>
          </cell>
        </row>
        <row r="42">
          <cell r="I42">
            <v>3017</v>
          </cell>
          <cell r="M42">
            <v>2599</v>
          </cell>
        </row>
        <row r="43">
          <cell r="I43">
            <v>1701</v>
          </cell>
          <cell r="M43">
            <v>2005</v>
          </cell>
        </row>
        <row r="44">
          <cell r="I44">
            <v>1602</v>
          </cell>
          <cell r="M44">
            <v>1907</v>
          </cell>
        </row>
        <row r="45">
          <cell r="I45">
            <v>3303</v>
          </cell>
          <cell r="M45">
            <v>3912</v>
          </cell>
        </row>
        <row r="46">
          <cell r="I46">
            <v>22474</v>
          </cell>
          <cell r="M46">
            <v>22101</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district "/>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19 district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Nov-20"/>
      <sheetName val="Nov-20 district "/>
      <sheetName val="Nov-20 replaced"/>
      <sheetName val="Nov-20  Annexure-1  "/>
      <sheetName val="Nov-20 EnergyDepartmentformat"/>
      <sheetName val="Mar-19 (minor )"/>
      <sheetName val="Sheet1"/>
      <sheetName val="Sheet2"/>
      <sheetName val="Sheet3"/>
      <sheetName val="Sheet4"/>
      <sheetName val="Sheet5"/>
    </sheetNames>
    <sheetDataSet>
      <sheetData sheetId="0" refreshError="1"/>
      <sheetData sheetId="1" refreshError="1"/>
      <sheetData sheetId="2" refreshError="1"/>
      <sheetData sheetId="3">
        <row r="70">
          <cell r="C70">
            <v>0</v>
          </cell>
          <cell r="D70">
            <v>0</v>
          </cell>
          <cell r="E70">
            <v>0</v>
          </cell>
          <cell r="F70">
            <v>0</v>
          </cell>
          <cell r="G70">
            <v>0</v>
          </cell>
          <cell r="H70">
            <v>0</v>
          </cell>
          <cell r="I70">
            <v>0</v>
          </cell>
          <cell r="J70">
            <v>0</v>
          </cell>
          <cell r="K70">
            <v>44</v>
          </cell>
          <cell r="L70">
            <v>0</v>
          </cell>
          <cell r="M70">
            <v>21</v>
          </cell>
          <cell r="N70">
            <v>0</v>
          </cell>
          <cell r="O70">
            <v>0</v>
          </cell>
          <cell r="P70">
            <v>0</v>
          </cell>
          <cell r="Q70">
            <v>0</v>
          </cell>
          <cell r="R70">
            <v>0</v>
          </cell>
          <cell r="S70">
            <v>17</v>
          </cell>
          <cell r="T70">
            <v>0</v>
          </cell>
          <cell r="U70">
            <v>0</v>
          </cell>
          <cell r="V70">
            <v>0</v>
          </cell>
          <cell r="W70">
            <v>0</v>
          </cell>
          <cell r="X70">
            <v>0</v>
          </cell>
          <cell r="Y70">
            <v>2</v>
          </cell>
          <cell r="Z70">
            <v>0</v>
          </cell>
          <cell r="AA70">
            <v>0</v>
          </cell>
          <cell r="AB70">
            <v>0</v>
          </cell>
          <cell r="AC70">
            <v>0</v>
          </cell>
          <cell r="AD70">
            <v>0</v>
          </cell>
          <cell r="AE70">
            <v>0</v>
          </cell>
          <cell r="AF70">
            <v>0</v>
          </cell>
          <cell r="AG70">
            <v>0</v>
          </cell>
          <cell r="AH70">
            <v>0</v>
          </cell>
          <cell r="AI70">
            <v>0</v>
          </cell>
          <cell r="AJ70">
            <v>84</v>
          </cell>
          <cell r="AK70">
            <v>0</v>
          </cell>
          <cell r="AL70">
            <v>84</v>
          </cell>
        </row>
        <row r="71">
          <cell r="C71">
            <v>0</v>
          </cell>
          <cell r="D71">
            <v>0</v>
          </cell>
          <cell r="E71">
            <v>0</v>
          </cell>
          <cell r="F71">
            <v>0</v>
          </cell>
          <cell r="G71">
            <v>1</v>
          </cell>
          <cell r="H71">
            <v>0</v>
          </cell>
          <cell r="I71">
            <v>0</v>
          </cell>
          <cell r="J71">
            <v>0</v>
          </cell>
          <cell r="K71">
            <v>41</v>
          </cell>
          <cell r="L71">
            <v>0</v>
          </cell>
          <cell r="M71">
            <v>20</v>
          </cell>
          <cell r="N71">
            <v>0</v>
          </cell>
          <cell r="O71">
            <v>0</v>
          </cell>
          <cell r="P71">
            <v>0</v>
          </cell>
          <cell r="Q71">
            <v>0</v>
          </cell>
          <cell r="R71">
            <v>0</v>
          </cell>
          <cell r="S71">
            <v>23</v>
          </cell>
          <cell r="T71">
            <v>0</v>
          </cell>
          <cell r="U71">
            <v>0</v>
          </cell>
          <cell r="V71">
            <v>0</v>
          </cell>
          <cell r="W71">
            <v>0</v>
          </cell>
          <cell r="X71">
            <v>0</v>
          </cell>
          <cell r="Y71">
            <v>9</v>
          </cell>
          <cell r="Z71">
            <v>0</v>
          </cell>
          <cell r="AA71">
            <v>0</v>
          </cell>
          <cell r="AB71">
            <v>0</v>
          </cell>
          <cell r="AC71">
            <v>0</v>
          </cell>
          <cell r="AD71">
            <v>0</v>
          </cell>
          <cell r="AE71">
            <v>0</v>
          </cell>
          <cell r="AF71">
            <v>0</v>
          </cell>
          <cell r="AG71">
            <v>0</v>
          </cell>
          <cell r="AH71">
            <v>0</v>
          </cell>
          <cell r="AI71">
            <v>5</v>
          </cell>
          <cell r="AJ71">
            <v>99</v>
          </cell>
          <cell r="AK71">
            <v>0</v>
          </cell>
          <cell r="AL71">
            <v>99</v>
          </cell>
        </row>
        <row r="72">
          <cell r="C72">
            <v>0</v>
          </cell>
          <cell r="D72">
            <v>0</v>
          </cell>
          <cell r="E72">
            <v>0</v>
          </cell>
          <cell r="F72">
            <v>0</v>
          </cell>
          <cell r="G72">
            <v>0</v>
          </cell>
          <cell r="H72">
            <v>0</v>
          </cell>
          <cell r="I72">
            <v>0</v>
          </cell>
          <cell r="J72">
            <v>0</v>
          </cell>
          <cell r="K72">
            <v>78</v>
          </cell>
          <cell r="L72">
            <v>0</v>
          </cell>
          <cell r="M72">
            <v>20</v>
          </cell>
          <cell r="N72">
            <v>0</v>
          </cell>
          <cell r="O72">
            <v>0</v>
          </cell>
          <cell r="P72">
            <v>0</v>
          </cell>
          <cell r="Q72">
            <v>0</v>
          </cell>
          <cell r="R72">
            <v>0</v>
          </cell>
          <cell r="S72">
            <v>17</v>
          </cell>
          <cell r="T72">
            <v>0</v>
          </cell>
          <cell r="U72">
            <v>0</v>
          </cell>
          <cell r="V72">
            <v>0</v>
          </cell>
          <cell r="W72">
            <v>0</v>
          </cell>
          <cell r="X72">
            <v>0</v>
          </cell>
          <cell r="Y72">
            <v>14</v>
          </cell>
          <cell r="Z72">
            <v>0</v>
          </cell>
          <cell r="AA72">
            <v>0</v>
          </cell>
          <cell r="AB72">
            <v>0</v>
          </cell>
          <cell r="AC72">
            <v>0</v>
          </cell>
          <cell r="AD72">
            <v>0</v>
          </cell>
          <cell r="AE72">
            <v>0</v>
          </cell>
          <cell r="AF72">
            <v>0</v>
          </cell>
          <cell r="AG72">
            <v>0</v>
          </cell>
          <cell r="AH72">
            <v>3</v>
          </cell>
          <cell r="AI72">
            <v>5</v>
          </cell>
          <cell r="AJ72">
            <v>137</v>
          </cell>
          <cell r="AK72">
            <v>0</v>
          </cell>
          <cell r="AL72">
            <v>137</v>
          </cell>
        </row>
        <row r="73">
          <cell r="C73">
            <v>0</v>
          </cell>
          <cell r="D73">
            <v>0</v>
          </cell>
          <cell r="E73">
            <v>0</v>
          </cell>
          <cell r="F73">
            <v>0</v>
          </cell>
          <cell r="G73">
            <v>0</v>
          </cell>
          <cell r="H73">
            <v>0</v>
          </cell>
          <cell r="I73">
            <v>0</v>
          </cell>
          <cell r="J73">
            <v>0</v>
          </cell>
          <cell r="K73">
            <v>7</v>
          </cell>
          <cell r="L73">
            <v>0</v>
          </cell>
          <cell r="M73">
            <v>2</v>
          </cell>
          <cell r="N73">
            <v>0</v>
          </cell>
          <cell r="O73">
            <v>0</v>
          </cell>
          <cell r="P73">
            <v>0</v>
          </cell>
          <cell r="Q73">
            <v>0</v>
          </cell>
          <cell r="R73">
            <v>0</v>
          </cell>
          <cell r="S73">
            <v>8</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17</v>
          </cell>
          <cell r="AK73">
            <v>0</v>
          </cell>
          <cell r="AL73">
            <v>17</v>
          </cell>
        </row>
        <row r="74">
          <cell r="C74">
            <v>0</v>
          </cell>
          <cell r="D74">
            <v>0</v>
          </cell>
          <cell r="E74">
            <v>0</v>
          </cell>
          <cell r="F74">
            <v>0</v>
          </cell>
          <cell r="G74">
            <v>1</v>
          </cell>
          <cell r="H74">
            <v>0</v>
          </cell>
          <cell r="I74">
            <v>0</v>
          </cell>
          <cell r="J74">
            <v>0</v>
          </cell>
          <cell r="K74">
            <v>170</v>
          </cell>
          <cell r="L74">
            <v>0</v>
          </cell>
          <cell r="M74">
            <v>63</v>
          </cell>
          <cell r="N74">
            <v>0</v>
          </cell>
          <cell r="O74">
            <v>0</v>
          </cell>
          <cell r="P74">
            <v>0</v>
          </cell>
          <cell r="Q74">
            <v>0</v>
          </cell>
          <cell r="R74">
            <v>0</v>
          </cell>
          <cell r="S74">
            <v>65</v>
          </cell>
          <cell r="T74">
            <v>0</v>
          </cell>
          <cell r="U74">
            <v>0</v>
          </cell>
          <cell r="V74">
            <v>0</v>
          </cell>
          <cell r="W74">
            <v>0</v>
          </cell>
          <cell r="X74">
            <v>0</v>
          </cell>
          <cell r="Y74">
            <v>25</v>
          </cell>
          <cell r="Z74">
            <v>0</v>
          </cell>
          <cell r="AA74">
            <v>0</v>
          </cell>
          <cell r="AB74">
            <v>0</v>
          </cell>
          <cell r="AC74">
            <v>0</v>
          </cell>
          <cell r="AD74">
            <v>0</v>
          </cell>
          <cell r="AE74">
            <v>0</v>
          </cell>
          <cell r="AF74">
            <v>0</v>
          </cell>
          <cell r="AG74">
            <v>0</v>
          </cell>
          <cell r="AH74">
            <v>3</v>
          </cell>
          <cell r="AI74">
            <v>10</v>
          </cell>
          <cell r="AJ74">
            <v>337</v>
          </cell>
          <cell r="AK74">
            <v>0</v>
          </cell>
          <cell r="AL74">
            <v>337</v>
          </cell>
        </row>
        <row r="81">
          <cell r="AG81">
            <v>0</v>
          </cell>
        </row>
        <row r="82">
          <cell r="AG82">
            <v>0</v>
          </cell>
          <cell r="AI82">
            <v>5</v>
          </cell>
        </row>
        <row r="83">
          <cell r="AG83">
            <v>0</v>
          </cell>
          <cell r="AH83">
            <v>0</v>
          </cell>
        </row>
        <row r="126">
          <cell r="AL126">
            <v>3031</v>
          </cell>
        </row>
        <row r="127">
          <cell r="AL127">
            <v>2862</v>
          </cell>
        </row>
        <row r="128">
          <cell r="AL128">
            <v>5386</v>
          </cell>
        </row>
        <row r="129">
          <cell r="AL129">
            <v>1019</v>
          </cell>
        </row>
        <row r="130">
          <cell r="AL130">
            <v>12298</v>
          </cell>
        </row>
        <row r="183">
          <cell r="E183">
            <v>0</v>
          </cell>
          <cell r="F183">
            <v>0</v>
          </cell>
          <cell r="I183">
            <v>2</v>
          </cell>
          <cell r="J183">
            <v>0</v>
          </cell>
          <cell r="M183">
            <v>15</v>
          </cell>
          <cell r="N183">
            <v>0</v>
          </cell>
          <cell r="Q183">
            <v>50</v>
          </cell>
          <cell r="R183">
            <v>0</v>
          </cell>
          <cell r="U183">
            <v>6</v>
          </cell>
          <cell r="V183">
            <v>0</v>
          </cell>
          <cell r="Y183">
            <v>0</v>
          </cell>
          <cell r="Z183">
            <v>0</v>
          </cell>
          <cell r="AF183">
            <v>73</v>
          </cell>
        </row>
        <row r="184">
          <cell r="E184">
            <v>1</v>
          </cell>
          <cell r="F184">
            <v>0</v>
          </cell>
          <cell r="I184">
            <v>4</v>
          </cell>
          <cell r="J184">
            <v>0</v>
          </cell>
          <cell r="M184">
            <v>26</v>
          </cell>
          <cell r="N184">
            <v>0</v>
          </cell>
          <cell r="Q184">
            <v>66</v>
          </cell>
          <cell r="R184">
            <v>0</v>
          </cell>
          <cell r="U184">
            <v>0</v>
          </cell>
          <cell r="V184">
            <v>0</v>
          </cell>
          <cell r="Y184">
            <v>0</v>
          </cell>
          <cell r="Z184">
            <v>0</v>
          </cell>
          <cell r="AF184">
            <v>97</v>
          </cell>
        </row>
        <row r="185">
          <cell r="E185">
            <v>0</v>
          </cell>
          <cell r="F185">
            <v>0</v>
          </cell>
          <cell r="I185">
            <v>1</v>
          </cell>
          <cell r="J185">
            <v>0</v>
          </cell>
          <cell r="M185">
            <v>45</v>
          </cell>
          <cell r="N185">
            <v>0</v>
          </cell>
          <cell r="Q185">
            <v>93</v>
          </cell>
          <cell r="R185">
            <v>0</v>
          </cell>
          <cell r="U185">
            <v>11</v>
          </cell>
          <cell r="V185">
            <v>0</v>
          </cell>
          <cell r="Y185">
            <v>0</v>
          </cell>
          <cell r="Z185">
            <v>0</v>
          </cell>
          <cell r="AF185">
            <v>150</v>
          </cell>
        </row>
        <row r="186">
          <cell r="E186">
            <v>0</v>
          </cell>
          <cell r="F186">
            <v>0</v>
          </cell>
          <cell r="I186">
            <v>1</v>
          </cell>
          <cell r="J186">
            <v>0</v>
          </cell>
          <cell r="M186">
            <v>0</v>
          </cell>
          <cell r="N186">
            <v>0</v>
          </cell>
          <cell r="Q186">
            <v>17</v>
          </cell>
          <cell r="R186">
            <v>0</v>
          </cell>
          <cell r="U186">
            <v>12</v>
          </cell>
          <cell r="V186">
            <v>0</v>
          </cell>
          <cell r="Y186">
            <v>1</v>
          </cell>
          <cell r="Z186">
            <v>0</v>
          </cell>
          <cell r="AF186">
            <v>31</v>
          </cell>
        </row>
        <row r="187">
          <cell r="AF187">
            <v>351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3"/>
  <sheetViews>
    <sheetView view="pageBreakPreview" topLeftCell="A163" zoomScale="25" zoomScaleNormal="21" zoomScaleSheetLayoutView="25" zoomScalePageLayoutView="32" workbookViewId="0">
      <selection activeCell="B197" sqref="B197"/>
    </sheetView>
  </sheetViews>
  <sheetFormatPr defaultRowHeight="61.5" x14ac:dyDescent="0.2"/>
  <cols>
    <col min="1" max="1" width="25.140625" style="311" customWidth="1"/>
    <col min="2" max="2" width="65.7109375" style="311" customWidth="1"/>
    <col min="3" max="32" width="25.7109375" style="260" customWidth="1"/>
    <col min="33" max="34" width="29.28515625" style="256" customWidth="1"/>
    <col min="35" max="35" width="25.85546875" style="256" customWidth="1"/>
    <col min="36" max="36" width="25.7109375" style="256" customWidth="1"/>
    <col min="37" max="37" width="30.7109375" style="256" customWidth="1"/>
    <col min="38" max="38" width="29.7109375" style="256" customWidth="1"/>
    <col min="39" max="39" width="30.42578125" style="260" bestFit="1" customWidth="1"/>
    <col min="40" max="40" width="30.42578125" style="260" customWidth="1"/>
    <col min="41" max="41" width="64.140625" style="256" customWidth="1"/>
    <col min="42" max="42" width="24" style="260" customWidth="1"/>
    <col min="43" max="43" width="127" style="268" customWidth="1"/>
    <col min="44" max="44" width="9.140625" style="260"/>
    <col min="45" max="45" width="42.42578125" style="260" customWidth="1"/>
    <col min="46" max="16384" width="9.140625" style="260"/>
  </cols>
  <sheetData>
    <row r="1" spans="1:45" s="258" customFormat="1" ht="78" customHeight="1" x14ac:dyDescent="0.2">
      <c r="A1" s="627" t="s">
        <v>86</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360"/>
      <c r="AH1" s="283"/>
      <c r="AI1" s="359"/>
      <c r="AJ1" s="359"/>
      <c r="AK1" s="359"/>
      <c r="AL1" s="359"/>
      <c r="AO1" s="359"/>
      <c r="AQ1" s="268"/>
    </row>
    <row r="2" spans="1:45" s="259" customFormat="1" ht="74.25" customHeight="1" x14ac:dyDescent="0.2">
      <c r="A2" s="628" t="s">
        <v>196</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217"/>
      <c r="AH2" s="283"/>
      <c r="AI2" s="256"/>
      <c r="AJ2" s="256"/>
      <c r="AK2" s="256"/>
      <c r="AL2" s="256"/>
      <c r="AO2" s="256"/>
      <c r="AQ2" s="268"/>
    </row>
    <row r="3" spans="1:45" ht="54.75" customHeight="1" x14ac:dyDescent="0.2">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91"/>
      <c r="AB3" s="291"/>
      <c r="AG3" s="596" t="s">
        <v>120</v>
      </c>
      <c r="AH3" s="596"/>
      <c r="AI3" s="596"/>
      <c r="AJ3" s="596"/>
      <c r="AK3" s="596"/>
      <c r="AL3" s="595" t="s">
        <v>121</v>
      </c>
      <c r="AM3" s="595"/>
      <c r="AN3" s="595"/>
    </row>
    <row r="4" spans="1:45" s="272" customFormat="1" ht="54" customHeight="1" x14ac:dyDescent="0.2">
      <c r="A4" s="599" t="s">
        <v>0</v>
      </c>
      <c r="B4" s="599" t="s">
        <v>1</v>
      </c>
      <c r="C4" s="596" t="s">
        <v>106</v>
      </c>
      <c r="D4" s="596"/>
      <c r="E4" s="596" t="s">
        <v>107</v>
      </c>
      <c r="F4" s="596"/>
      <c r="G4" s="596" t="s">
        <v>108</v>
      </c>
      <c r="H4" s="596"/>
      <c r="I4" s="596" t="s">
        <v>109</v>
      </c>
      <c r="J4" s="596"/>
      <c r="K4" s="596" t="s">
        <v>110</v>
      </c>
      <c r="L4" s="596"/>
      <c r="M4" s="596" t="s">
        <v>111</v>
      </c>
      <c r="N4" s="596"/>
      <c r="O4" s="596" t="s">
        <v>122</v>
      </c>
      <c r="P4" s="596"/>
      <c r="Q4" s="596" t="s">
        <v>113</v>
      </c>
      <c r="R4" s="596"/>
      <c r="S4" s="596" t="s">
        <v>114</v>
      </c>
      <c r="T4" s="596"/>
      <c r="U4" s="596" t="s">
        <v>115</v>
      </c>
      <c r="V4" s="596"/>
      <c r="W4" s="596" t="s">
        <v>116</v>
      </c>
      <c r="X4" s="596"/>
      <c r="Y4" s="596" t="s">
        <v>105</v>
      </c>
      <c r="Z4" s="596"/>
      <c r="AA4" s="596" t="s">
        <v>14</v>
      </c>
      <c r="AB4" s="596"/>
      <c r="AC4" s="596" t="s">
        <v>15</v>
      </c>
      <c r="AD4" s="596"/>
      <c r="AE4" s="601" t="s">
        <v>174</v>
      </c>
      <c r="AF4" s="602"/>
      <c r="AG4" s="599" t="s">
        <v>65</v>
      </c>
      <c r="AH4" s="599" t="s">
        <v>13</v>
      </c>
      <c r="AI4" s="599" t="s">
        <v>14</v>
      </c>
      <c r="AJ4" s="599" t="s">
        <v>15</v>
      </c>
      <c r="AK4" s="599" t="s">
        <v>44</v>
      </c>
      <c r="AL4" s="596" t="s">
        <v>16</v>
      </c>
      <c r="AM4" s="596"/>
      <c r="AN4" s="596" t="s">
        <v>17</v>
      </c>
      <c r="AS4" s="264"/>
    </row>
    <row r="5" spans="1:45" s="272" customFormat="1" ht="54" customHeight="1" x14ac:dyDescent="0.2">
      <c r="A5" s="600"/>
      <c r="B5" s="600"/>
      <c r="C5" s="284" t="s">
        <v>18</v>
      </c>
      <c r="D5" s="284" t="s">
        <v>19</v>
      </c>
      <c r="E5" s="284" t="s">
        <v>18</v>
      </c>
      <c r="F5" s="284" t="s">
        <v>19</v>
      </c>
      <c r="G5" s="284" t="s">
        <v>18</v>
      </c>
      <c r="H5" s="284" t="s">
        <v>19</v>
      </c>
      <c r="I5" s="284" t="s">
        <v>18</v>
      </c>
      <c r="J5" s="284" t="s">
        <v>19</v>
      </c>
      <c r="K5" s="284" t="s">
        <v>18</v>
      </c>
      <c r="L5" s="284" t="s">
        <v>19</v>
      </c>
      <c r="M5" s="284" t="s">
        <v>18</v>
      </c>
      <c r="N5" s="284" t="s">
        <v>19</v>
      </c>
      <c r="O5" s="284" t="s">
        <v>18</v>
      </c>
      <c r="P5" s="284" t="s">
        <v>19</v>
      </c>
      <c r="Q5" s="284" t="s">
        <v>18</v>
      </c>
      <c r="R5" s="284" t="s">
        <v>19</v>
      </c>
      <c r="S5" s="284" t="s">
        <v>18</v>
      </c>
      <c r="T5" s="284" t="s">
        <v>19</v>
      </c>
      <c r="U5" s="284" t="s">
        <v>18</v>
      </c>
      <c r="V5" s="284" t="s">
        <v>19</v>
      </c>
      <c r="W5" s="284" t="s">
        <v>18</v>
      </c>
      <c r="X5" s="284" t="s">
        <v>19</v>
      </c>
      <c r="Y5" s="284" t="s">
        <v>18</v>
      </c>
      <c r="Z5" s="284" t="s">
        <v>19</v>
      </c>
      <c r="AA5" s="284" t="s">
        <v>18</v>
      </c>
      <c r="AB5" s="284" t="s">
        <v>19</v>
      </c>
      <c r="AC5" s="284" t="s">
        <v>18</v>
      </c>
      <c r="AD5" s="284" t="s">
        <v>19</v>
      </c>
      <c r="AE5" s="284" t="s">
        <v>18</v>
      </c>
      <c r="AF5" s="284" t="s">
        <v>19</v>
      </c>
      <c r="AG5" s="600"/>
      <c r="AH5" s="600"/>
      <c r="AI5" s="600"/>
      <c r="AJ5" s="600"/>
      <c r="AK5" s="600"/>
      <c r="AL5" s="358" t="s">
        <v>18</v>
      </c>
      <c r="AM5" s="358" t="s">
        <v>19</v>
      </c>
      <c r="AN5" s="596"/>
      <c r="AS5" s="264"/>
    </row>
    <row r="6" spans="1:45" ht="60.75" customHeight="1" x14ac:dyDescent="0.2">
      <c r="A6" s="281">
        <v>1</v>
      </c>
      <c r="B6" s="281" t="s">
        <v>84</v>
      </c>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f>C6+E6+G6+I6+K6+M6+O6+Q6+S6+U6+W6+Y6+AA6+AE6+AG6+AH6+AI6+AJ6+AK6+AC6</f>
        <v>0</v>
      </c>
      <c r="AM6" s="282">
        <f>D6+F6+H6+J6+L6+N6+P6+R6+T6+V6+X6+Z6+AB6+AF6+AD6</f>
        <v>0</v>
      </c>
      <c r="AN6" s="282">
        <f>AL6+AM6</f>
        <v>0</v>
      </c>
      <c r="AP6" s="256"/>
      <c r="AQ6" s="256"/>
      <c r="AR6" s="256"/>
      <c r="AS6" s="268"/>
    </row>
    <row r="7" spans="1:45" ht="60.75" customHeight="1" x14ac:dyDescent="0.2">
      <c r="A7" s="281">
        <v>2</v>
      </c>
      <c r="B7" s="281" t="s">
        <v>51</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f t="shared" ref="AL7:AL51" si="0">C7+E7+G7+I7+K7+M7+O7+Q7+S7+U7+W7+Y7+AA7+AE7+AG7+AH7+AI7+AJ7+AK7+AC7</f>
        <v>0</v>
      </c>
      <c r="AM7" s="282">
        <f t="shared" ref="AM7:AM51" si="1">D7+F7+H7+J7+L7+N7+P7+R7+T7+V7+X7+Z7+AB7+AF7+AD7</f>
        <v>0</v>
      </c>
      <c r="AN7" s="282">
        <f t="shared" ref="AN7:AN51" si="2">AL7+AM7</f>
        <v>0</v>
      </c>
      <c r="AP7" s="256"/>
      <c r="AQ7" s="256"/>
      <c r="AR7" s="256"/>
      <c r="AS7" s="268"/>
    </row>
    <row r="8" spans="1:45" ht="60.75" customHeight="1" x14ac:dyDescent="0.2">
      <c r="A8" s="281">
        <v>3</v>
      </c>
      <c r="B8" s="281" t="s">
        <v>81</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f t="shared" si="0"/>
        <v>0</v>
      </c>
      <c r="AM8" s="282">
        <f t="shared" si="1"/>
        <v>0</v>
      </c>
      <c r="AN8" s="282">
        <f t="shared" si="2"/>
        <v>0</v>
      </c>
      <c r="AP8" s="256"/>
      <c r="AQ8" s="256"/>
      <c r="AR8" s="256"/>
      <c r="AS8" s="268"/>
    </row>
    <row r="9" spans="1:45" s="261" customFormat="1" ht="60.75" customHeight="1" x14ac:dyDescent="0.2">
      <c r="A9" s="622" t="s">
        <v>56</v>
      </c>
      <c r="B9" s="623"/>
      <c r="C9" s="285">
        <f>SUM(C6:C8)</f>
        <v>0</v>
      </c>
      <c r="D9" s="285">
        <f t="shared" ref="D9:AK9" si="3">SUM(D6:D8)</f>
        <v>0</v>
      </c>
      <c r="E9" s="285">
        <f t="shared" si="3"/>
        <v>0</v>
      </c>
      <c r="F9" s="285">
        <f t="shared" si="3"/>
        <v>0</v>
      </c>
      <c r="G9" s="285">
        <f t="shared" si="3"/>
        <v>0</v>
      </c>
      <c r="H9" s="285">
        <f t="shared" si="3"/>
        <v>0</v>
      </c>
      <c r="I9" s="285">
        <f t="shared" si="3"/>
        <v>0</v>
      </c>
      <c r="J9" s="285">
        <f t="shared" si="3"/>
        <v>0</v>
      </c>
      <c r="K9" s="285">
        <f t="shared" si="3"/>
        <v>0</v>
      </c>
      <c r="L9" s="285">
        <f t="shared" si="3"/>
        <v>0</v>
      </c>
      <c r="M9" s="285">
        <f t="shared" si="3"/>
        <v>0</v>
      </c>
      <c r="N9" s="285">
        <f t="shared" si="3"/>
        <v>0</v>
      </c>
      <c r="O9" s="285">
        <f t="shared" si="3"/>
        <v>0</v>
      </c>
      <c r="P9" s="285">
        <f t="shared" si="3"/>
        <v>0</v>
      </c>
      <c r="Q9" s="285">
        <f t="shared" si="3"/>
        <v>0</v>
      </c>
      <c r="R9" s="285">
        <f t="shared" si="3"/>
        <v>0</v>
      </c>
      <c r="S9" s="285">
        <f t="shared" si="3"/>
        <v>0</v>
      </c>
      <c r="T9" s="285">
        <f t="shared" si="3"/>
        <v>0</v>
      </c>
      <c r="U9" s="285">
        <f t="shared" si="3"/>
        <v>0</v>
      </c>
      <c r="V9" s="285">
        <f t="shared" si="3"/>
        <v>0</v>
      </c>
      <c r="W9" s="285">
        <f t="shared" si="3"/>
        <v>0</v>
      </c>
      <c r="X9" s="285">
        <f t="shared" si="3"/>
        <v>0</v>
      </c>
      <c r="Y9" s="285">
        <f t="shared" si="3"/>
        <v>0</v>
      </c>
      <c r="Z9" s="285">
        <f t="shared" si="3"/>
        <v>0</v>
      </c>
      <c r="AA9" s="285">
        <f t="shared" ref="AA9:AF9" si="4">SUM(AA6:AA8)</f>
        <v>0</v>
      </c>
      <c r="AB9" s="285">
        <f t="shared" si="4"/>
        <v>0</v>
      </c>
      <c r="AC9" s="285">
        <f t="shared" si="4"/>
        <v>0</v>
      </c>
      <c r="AD9" s="285">
        <f t="shared" si="4"/>
        <v>0</v>
      </c>
      <c r="AE9" s="285">
        <f t="shared" si="4"/>
        <v>0</v>
      </c>
      <c r="AF9" s="285">
        <f t="shared" si="4"/>
        <v>0</v>
      </c>
      <c r="AG9" s="285">
        <f t="shared" si="3"/>
        <v>0</v>
      </c>
      <c r="AH9" s="285">
        <f t="shared" si="3"/>
        <v>0</v>
      </c>
      <c r="AI9" s="285">
        <f t="shared" si="3"/>
        <v>0</v>
      </c>
      <c r="AJ9" s="285">
        <f t="shared" si="3"/>
        <v>0</v>
      </c>
      <c r="AK9" s="285">
        <f t="shared" si="3"/>
        <v>0</v>
      </c>
      <c r="AL9" s="292">
        <f t="shared" si="0"/>
        <v>0</v>
      </c>
      <c r="AM9" s="292">
        <f t="shared" si="1"/>
        <v>0</v>
      </c>
      <c r="AN9" s="292">
        <f t="shared" si="2"/>
        <v>0</v>
      </c>
      <c r="AQ9" s="272"/>
      <c r="AS9" s="264"/>
    </row>
    <row r="10" spans="1:45" ht="60.75" customHeight="1" x14ac:dyDescent="0.2">
      <c r="A10" s="281">
        <v>4</v>
      </c>
      <c r="B10" s="281" t="s">
        <v>48</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f t="shared" si="0"/>
        <v>0</v>
      </c>
      <c r="AM10" s="282">
        <f t="shared" si="1"/>
        <v>0</v>
      </c>
      <c r="AN10" s="282">
        <f t="shared" si="2"/>
        <v>0</v>
      </c>
      <c r="AP10" s="256"/>
      <c r="AQ10" s="256"/>
      <c r="AR10" s="256"/>
      <c r="AS10" s="268"/>
    </row>
    <row r="11" spans="1:45" ht="60.75" customHeight="1" x14ac:dyDescent="0.2">
      <c r="A11" s="281">
        <v>5</v>
      </c>
      <c r="B11" s="281" t="s">
        <v>49</v>
      </c>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f t="shared" si="0"/>
        <v>0</v>
      </c>
      <c r="AM11" s="282">
        <f t="shared" si="1"/>
        <v>0</v>
      </c>
      <c r="AN11" s="282">
        <f t="shared" si="2"/>
        <v>0</v>
      </c>
      <c r="AP11" s="256"/>
      <c r="AQ11" s="256"/>
      <c r="AR11" s="256"/>
      <c r="AS11" s="268"/>
    </row>
    <row r="12" spans="1:45" ht="60.75" customHeight="1" x14ac:dyDescent="0.2">
      <c r="A12" s="281">
        <v>6</v>
      </c>
      <c r="B12" s="281" t="s">
        <v>20</v>
      </c>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f t="shared" si="0"/>
        <v>0</v>
      </c>
      <c r="AM12" s="282">
        <f t="shared" si="1"/>
        <v>0</v>
      </c>
      <c r="AN12" s="282">
        <f t="shared" si="2"/>
        <v>0</v>
      </c>
      <c r="AP12" s="256"/>
      <c r="AQ12" s="256"/>
      <c r="AR12" s="256"/>
      <c r="AS12" s="268"/>
    </row>
    <row r="13" spans="1:45" s="261" customFormat="1" ht="60.75" customHeight="1" x14ac:dyDescent="0.2">
      <c r="A13" s="622" t="s">
        <v>21</v>
      </c>
      <c r="B13" s="623"/>
      <c r="C13" s="285">
        <f>SUM(C10:C12)</f>
        <v>0</v>
      </c>
      <c r="D13" s="285">
        <f t="shared" ref="D13:AK13" si="5">SUM(D10:D12)</f>
        <v>0</v>
      </c>
      <c r="E13" s="285">
        <f t="shared" si="5"/>
        <v>0</v>
      </c>
      <c r="F13" s="285">
        <f t="shared" si="5"/>
        <v>0</v>
      </c>
      <c r="G13" s="285">
        <f t="shared" si="5"/>
        <v>0</v>
      </c>
      <c r="H13" s="285">
        <f t="shared" si="5"/>
        <v>0</v>
      </c>
      <c r="I13" s="285">
        <f t="shared" si="5"/>
        <v>0</v>
      </c>
      <c r="J13" s="285">
        <f t="shared" si="5"/>
        <v>0</v>
      </c>
      <c r="K13" s="285">
        <f t="shared" si="5"/>
        <v>0</v>
      </c>
      <c r="L13" s="285">
        <f t="shared" si="5"/>
        <v>0</v>
      </c>
      <c r="M13" s="285">
        <f t="shared" si="5"/>
        <v>0</v>
      </c>
      <c r="N13" s="285">
        <f t="shared" si="5"/>
        <v>0</v>
      </c>
      <c r="O13" s="285">
        <f t="shared" si="5"/>
        <v>0</v>
      </c>
      <c r="P13" s="285">
        <f t="shared" si="5"/>
        <v>0</v>
      </c>
      <c r="Q13" s="285">
        <f t="shared" si="5"/>
        <v>0</v>
      </c>
      <c r="R13" s="285">
        <f t="shared" si="5"/>
        <v>0</v>
      </c>
      <c r="S13" s="285">
        <f t="shared" si="5"/>
        <v>0</v>
      </c>
      <c r="T13" s="285">
        <f t="shared" si="5"/>
        <v>0</v>
      </c>
      <c r="U13" s="285">
        <f t="shared" si="5"/>
        <v>0</v>
      </c>
      <c r="V13" s="285">
        <f t="shared" si="5"/>
        <v>0</v>
      </c>
      <c r="W13" s="285">
        <f t="shared" si="5"/>
        <v>0</v>
      </c>
      <c r="X13" s="285">
        <f t="shared" si="5"/>
        <v>0</v>
      </c>
      <c r="Y13" s="285">
        <f t="shared" si="5"/>
        <v>0</v>
      </c>
      <c r="Z13" s="285">
        <f t="shared" si="5"/>
        <v>0</v>
      </c>
      <c r="AA13" s="285">
        <f t="shared" ref="AA13:AF13" si="6">SUM(AA10:AA12)</f>
        <v>0</v>
      </c>
      <c r="AB13" s="285">
        <f t="shared" si="6"/>
        <v>0</v>
      </c>
      <c r="AC13" s="285">
        <f t="shared" si="6"/>
        <v>0</v>
      </c>
      <c r="AD13" s="285">
        <f t="shared" si="6"/>
        <v>0</v>
      </c>
      <c r="AE13" s="285">
        <f t="shared" si="6"/>
        <v>0</v>
      </c>
      <c r="AF13" s="285">
        <f t="shared" si="6"/>
        <v>0</v>
      </c>
      <c r="AG13" s="285">
        <f t="shared" si="5"/>
        <v>0</v>
      </c>
      <c r="AH13" s="285">
        <f t="shared" si="5"/>
        <v>0</v>
      </c>
      <c r="AI13" s="285">
        <f t="shared" si="5"/>
        <v>0</v>
      </c>
      <c r="AJ13" s="285">
        <f t="shared" si="5"/>
        <v>0</v>
      </c>
      <c r="AK13" s="285">
        <f t="shared" si="5"/>
        <v>0</v>
      </c>
      <c r="AL13" s="292">
        <f t="shared" si="0"/>
        <v>0</v>
      </c>
      <c r="AM13" s="292">
        <f t="shared" si="1"/>
        <v>0</v>
      </c>
      <c r="AN13" s="292">
        <f t="shared" si="2"/>
        <v>0</v>
      </c>
      <c r="AQ13" s="272"/>
      <c r="AS13" s="264"/>
    </row>
    <row r="14" spans="1:45" s="261" customFormat="1" ht="60.75" customHeight="1" x14ac:dyDescent="0.2">
      <c r="A14" s="622" t="s">
        <v>148</v>
      </c>
      <c r="B14" s="623"/>
      <c r="C14" s="285">
        <f>C13+C9</f>
        <v>0</v>
      </c>
      <c r="D14" s="285">
        <f t="shared" ref="D14:AK14" si="7">D13+D9</f>
        <v>0</v>
      </c>
      <c r="E14" s="285">
        <f t="shared" si="7"/>
        <v>0</v>
      </c>
      <c r="F14" s="285">
        <f t="shared" si="7"/>
        <v>0</v>
      </c>
      <c r="G14" s="285">
        <f t="shared" si="7"/>
        <v>0</v>
      </c>
      <c r="H14" s="285">
        <f t="shared" si="7"/>
        <v>0</v>
      </c>
      <c r="I14" s="285">
        <f t="shared" si="7"/>
        <v>0</v>
      </c>
      <c r="J14" s="285">
        <f t="shared" si="7"/>
        <v>0</v>
      </c>
      <c r="K14" s="285">
        <f t="shared" si="7"/>
        <v>0</v>
      </c>
      <c r="L14" s="285">
        <f t="shared" si="7"/>
        <v>0</v>
      </c>
      <c r="M14" s="285">
        <f t="shared" si="7"/>
        <v>0</v>
      </c>
      <c r="N14" s="285">
        <f t="shared" si="7"/>
        <v>0</v>
      </c>
      <c r="O14" s="285">
        <f t="shared" si="7"/>
        <v>0</v>
      </c>
      <c r="P14" s="285">
        <f t="shared" si="7"/>
        <v>0</v>
      </c>
      <c r="Q14" s="285">
        <f t="shared" si="7"/>
        <v>0</v>
      </c>
      <c r="R14" s="285">
        <f t="shared" si="7"/>
        <v>0</v>
      </c>
      <c r="S14" s="285">
        <f t="shared" si="7"/>
        <v>0</v>
      </c>
      <c r="T14" s="285">
        <f t="shared" si="7"/>
        <v>0</v>
      </c>
      <c r="U14" s="285">
        <f t="shared" si="7"/>
        <v>0</v>
      </c>
      <c r="V14" s="285">
        <f t="shared" si="7"/>
        <v>0</v>
      </c>
      <c r="W14" s="285">
        <f t="shared" si="7"/>
        <v>0</v>
      </c>
      <c r="X14" s="285">
        <f t="shared" si="7"/>
        <v>0</v>
      </c>
      <c r="Y14" s="285">
        <f t="shared" si="7"/>
        <v>0</v>
      </c>
      <c r="Z14" s="285">
        <f t="shared" si="7"/>
        <v>0</v>
      </c>
      <c r="AA14" s="285">
        <f t="shared" ref="AA14:AF14" si="8">AA13+AA9</f>
        <v>0</v>
      </c>
      <c r="AB14" s="285">
        <f t="shared" si="8"/>
        <v>0</v>
      </c>
      <c r="AC14" s="285">
        <f t="shared" si="8"/>
        <v>0</v>
      </c>
      <c r="AD14" s="285">
        <f t="shared" si="8"/>
        <v>0</v>
      </c>
      <c r="AE14" s="285">
        <f t="shared" si="8"/>
        <v>0</v>
      </c>
      <c r="AF14" s="285">
        <f t="shared" si="8"/>
        <v>0</v>
      </c>
      <c r="AG14" s="285">
        <f t="shared" si="7"/>
        <v>0</v>
      </c>
      <c r="AH14" s="285">
        <f t="shared" si="7"/>
        <v>0</v>
      </c>
      <c r="AI14" s="285">
        <f t="shared" si="7"/>
        <v>0</v>
      </c>
      <c r="AJ14" s="285">
        <f t="shared" si="7"/>
        <v>0</v>
      </c>
      <c r="AK14" s="285">
        <f t="shared" si="7"/>
        <v>0</v>
      </c>
      <c r="AL14" s="292">
        <f t="shared" si="0"/>
        <v>0</v>
      </c>
      <c r="AM14" s="292">
        <f t="shared" si="1"/>
        <v>0</v>
      </c>
      <c r="AN14" s="292">
        <f t="shared" si="2"/>
        <v>0</v>
      </c>
      <c r="AQ14" s="272"/>
      <c r="AS14" s="264"/>
    </row>
    <row r="15" spans="1:45" ht="60.75" customHeight="1" x14ac:dyDescent="0.2">
      <c r="A15" s="281">
        <v>7</v>
      </c>
      <c r="B15" s="281" t="s">
        <v>46</v>
      </c>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f t="shared" si="0"/>
        <v>0</v>
      </c>
      <c r="AM15" s="282">
        <f t="shared" si="1"/>
        <v>0</v>
      </c>
      <c r="AN15" s="282">
        <f t="shared" si="2"/>
        <v>0</v>
      </c>
      <c r="AO15" s="629"/>
      <c r="AP15" s="629"/>
      <c r="AQ15" s="629"/>
      <c r="AR15" s="256"/>
      <c r="AS15" s="268"/>
    </row>
    <row r="16" spans="1:45" ht="60.75" customHeight="1" x14ac:dyDescent="0.2">
      <c r="A16" s="281">
        <v>8</v>
      </c>
      <c r="B16" s="281" t="s">
        <v>157</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f t="shared" si="0"/>
        <v>0</v>
      </c>
      <c r="AM16" s="282">
        <f t="shared" si="1"/>
        <v>0</v>
      </c>
      <c r="AN16" s="282">
        <f t="shared" si="2"/>
        <v>0</v>
      </c>
      <c r="AP16" s="256"/>
      <c r="AQ16" s="256"/>
      <c r="AR16" s="256"/>
      <c r="AS16" s="268"/>
    </row>
    <row r="17" spans="1:45" ht="60.75" customHeight="1" x14ac:dyDescent="0.2">
      <c r="A17" s="281">
        <v>9</v>
      </c>
      <c r="B17" s="281" t="s">
        <v>47</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f t="shared" si="0"/>
        <v>0</v>
      </c>
      <c r="AM17" s="282">
        <f t="shared" si="1"/>
        <v>0</v>
      </c>
      <c r="AN17" s="282">
        <f t="shared" si="2"/>
        <v>0</v>
      </c>
      <c r="AP17" s="256"/>
      <c r="AQ17" s="256"/>
      <c r="AR17" s="256"/>
      <c r="AS17" s="268"/>
    </row>
    <row r="18" spans="1:45" ht="60.75" customHeight="1" x14ac:dyDescent="0.2">
      <c r="A18" s="281">
        <v>10</v>
      </c>
      <c r="B18" s="281" t="s">
        <v>50</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f t="shared" si="0"/>
        <v>0</v>
      </c>
      <c r="AM18" s="282">
        <f t="shared" si="1"/>
        <v>0</v>
      </c>
      <c r="AN18" s="282">
        <f t="shared" si="2"/>
        <v>0</v>
      </c>
      <c r="AP18" s="256"/>
      <c r="AQ18" s="256"/>
      <c r="AR18" s="256"/>
      <c r="AS18" s="268"/>
    </row>
    <row r="19" spans="1:45" s="261" customFormat="1" ht="60.75" customHeight="1" x14ac:dyDescent="0.2">
      <c r="A19" s="622" t="s">
        <v>55</v>
      </c>
      <c r="B19" s="623"/>
      <c r="C19" s="285">
        <f>SUM(C15:C18)</f>
        <v>0</v>
      </c>
      <c r="D19" s="285">
        <f t="shared" ref="D19:AK19" si="9">SUM(D15:D18)</f>
        <v>0</v>
      </c>
      <c r="E19" s="285">
        <f t="shared" si="9"/>
        <v>0</v>
      </c>
      <c r="F19" s="285">
        <f t="shared" si="9"/>
        <v>0</v>
      </c>
      <c r="G19" s="285">
        <f t="shared" si="9"/>
        <v>0</v>
      </c>
      <c r="H19" s="285">
        <f t="shared" si="9"/>
        <v>0</v>
      </c>
      <c r="I19" s="285">
        <f t="shared" si="9"/>
        <v>0</v>
      </c>
      <c r="J19" s="285">
        <f t="shared" si="9"/>
        <v>0</v>
      </c>
      <c r="K19" s="285">
        <f t="shared" si="9"/>
        <v>0</v>
      </c>
      <c r="L19" s="285">
        <f t="shared" si="9"/>
        <v>0</v>
      </c>
      <c r="M19" s="285">
        <f t="shared" si="9"/>
        <v>0</v>
      </c>
      <c r="N19" s="285">
        <f t="shared" si="9"/>
        <v>0</v>
      </c>
      <c r="O19" s="285">
        <f t="shared" si="9"/>
        <v>0</v>
      </c>
      <c r="P19" s="285">
        <f t="shared" si="9"/>
        <v>0</v>
      </c>
      <c r="Q19" s="285">
        <f t="shared" si="9"/>
        <v>0</v>
      </c>
      <c r="R19" s="285">
        <f t="shared" si="9"/>
        <v>0</v>
      </c>
      <c r="S19" s="285">
        <f t="shared" si="9"/>
        <v>0</v>
      </c>
      <c r="T19" s="285">
        <f t="shared" si="9"/>
        <v>0</v>
      </c>
      <c r="U19" s="285">
        <f t="shared" si="9"/>
        <v>0</v>
      </c>
      <c r="V19" s="285">
        <f t="shared" si="9"/>
        <v>0</v>
      </c>
      <c r="W19" s="285">
        <f t="shared" si="9"/>
        <v>0</v>
      </c>
      <c r="X19" s="285">
        <f t="shared" si="9"/>
        <v>0</v>
      </c>
      <c r="Y19" s="285">
        <f t="shared" si="9"/>
        <v>0</v>
      </c>
      <c r="Z19" s="285">
        <f t="shared" si="9"/>
        <v>0</v>
      </c>
      <c r="AA19" s="285">
        <f t="shared" ref="AA19:AF19" si="10">SUM(AA15:AA18)</f>
        <v>0</v>
      </c>
      <c r="AB19" s="285">
        <f t="shared" si="10"/>
        <v>0</v>
      </c>
      <c r="AC19" s="285">
        <f t="shared" si="10"/>
        <v>0</v>
      </c>
      <c r="AD19" s="285">
        <f t="shared" si="10"/>
        <v>0</v>
      </c>
      <c r="AE19" s="285">
        <f t="shared" si="10"/>
        <v>0</v>
      </c>
      <c r="AF19" s="285">
        <f t="shared" si="10"/>
        <v>0</v>
      </c>
      <c r="AG19" s="285">
        <f t="shared" si="9"/>
        <v>0</v>
      </c>
      <c r="AH19" s="285">
        <f t="shared" si="9"/>
        <v>0</v>
      </c>
      <c r="AI19" s="285">
        <f t="shared" si="9"/>
        <v>0</v>
      </c>
      <c r="AJ19" s="285">
        <f t="shared" si="9"/>
        <v>0</v>
      </c>
      <c r="AK19" s="285">
        <f t="shared" si="9"/>
        <v>0</v>
      </c>
      <c r="AL19" s="292">
        <f t="shared" si="0"/>
        <v>0</v>
      </c>
      <c r="AM19" s="292">
        <f t="shared" si="1"/>
        <v>0</v>
      </c>
      <c r="AN19" s="292">
        <f t="shared" si="2"/>
        <v>0</v>
      </c>
      <c r="AQ19" s="272"/>
      <c r="AS19" s="264"/>
    </row>
    <row r="20" spans="1:45" ht="60.75" customHeight="1" x14ac:dyDescent="0.2">
      <c r="A20" s="281">
        <v>11</v>
      </c>
      <c r="B20" s="281" t="s">
        <v>52</v>
      </c>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f t="shared" si="0"/>
        <v>0</v>
      </c>
      <c r="AM20" s="282">
        <f t="shared" si="1"/>
        <v>0</v>
      </c>
      <c r="AN20" s="282">
        <f t="shared" si="2"/>
        <v>0</v>
      </c>
      <c r="AP20" s="256"/>
      <c r="AQ20" s="256"/>
      <c r="AR20" s="256"/>
      <c r="AS20" s="268"/>
    </row>
    <row r="21" spans="1:45" ht="60.75" customHeight="1" x14ac:dyDescent="0.2">
      <c r="A21" s="281">
        <v>12</v>
      </c>
      <c r="B21" s="281" t="s">
        <v>53</v>
      </c>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f t="shared" si="0"/>
        <v>0</v>
      </c>
      <c r="AM21" s="282">
        <f t="shared" si="1"/>
        <v>0</v>
      </c>
      <c r="AN21" s="282">
        <f t="shared" si="2"/>
        <v>0</v>
      </c>
      <c r="AP21" s="256"/>
      <c r="AQ21" s="256"/>
      <c r="AR21" s="256"/>
      <c r="AS21" s="268"/>
    </row>
    <row r="22" spans="1:45" ht="60.75" customHeight="1" x14ac:dyDescent="0.2">
      <c r="A22" s="281">
        <v>13</v>
      </c>
      <c r="B22" s="281" t="s">
        <v>54</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f t="shared" si="0"/>
        <v>0</v>
      </c>
      <c r="AM22" s="282">
        <f t="shared" si="1"/>
        <v>0</v>
      </c>
      <c r="AN22" s="282">
        <f t="shared" si="2"/>
        <v>0</v>
      </c>
      <c r="AP22" s="256"/>
      <c r="AQ22" s="256"/>
      <c r="AR22" s="256"/>
      <c r="AS22" s="268"/>
    </row>
    <row r="23" spans="1:45" ht="60.75" customHeight="1" x14ac:dyDescent="0.2">
      <c r="A23" s="281">
        <v>14</v>
      </c>
      <c r="B23" s="281" t="s">
        <v>160</v>
      </c>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f t="shared" si="0"/>
        <v>0</v>
      </c>
      <c r="AM23" s="282">
        <f t="shared" si="1"/>
        <v>0</v>
      </c>
      <c r="AN23" s="282">
        <f t="shared" si="2"/>
        <v>0</v>
      </c>
      <c r="AP23" s="256"/>
      <c r="AQ23" s="256"/>
      <c r="AR23" s="256"/>
      <c r="AS23" s="268"/>
    </row>
    <row r="24" spans="1:45" s="261" customFormat="1" ht="60.75" customHeight="1" x14ac:dyDescent="0.2">
      <c r="A24" s="622" t="s">
        <v>22</v>
      </c>
      <c r="B24" s="623"/>
      <c r="C24" s="285">
        <f>SUM(C20:C23)</f>
        <v>0</v>
      </c>
      <c r="D24" s="285">
        <f t="shared" ref="D24:AK24" si="11">SUM(D20:D23)</f>
        <v>0</v>
      </c>
      <c r="E24" s="285">
        <f t="shared" si="11"/>
        <v>0</v>
      </c>
      <c r="F24" s="285">
        <f t="shared" si="11"/>
        <v>0</v>
      </c>
      <c r="G24" s="285">
        <f t="shared" si="11"/>
        <v>0</v>
      </c>
      <c r="H24" s="285">
        <f t="shared" si="11"/>
        <v>0</v>
      </c>
      <c r="I24" s="285">
        <f t="shared" si="11"/>
        <v>0</v>
      </c>
      <c r="J24" s="285">
        <f t="shared" si="11"/>
        <v>0</v>
      </c>
      <c r="K24" s="285">
        <f t="shared" si="11"/>
        <v>0</v>
      </c>
      <c r="L24" s="285">
        <f t="shared" si="11"/>
        <v>0</v>
      </c>
      <c r="M24" s="285">
        <f t="shared" si="11"/>
        <v>0</v>
      </c>
      <c r="N24" s="285">
        <f t="shared" si="11"/>
        <v>0</v>
      </c>
      <c r="O24" s="285">
        <f t="shared" si="11"/>
        <v>0</v>
      </c>
      <c r="P24" s="285">
        <f t="shared" si="11"/>
        <v>0</v>
      </c>
      <c r="Q24" s="285">
        <f t="shared" si="11"/>
        <v>0</v>
      </c>
      <c r="R24" s="285">
        <f t="shared" si="11"/>
        <v>0</v>
      </c>
      <c r="S24" s="285">
        <f t="shared" si="11"/>
        <v>0</v>
      </c>
      <c r="T24" s="285">
        <f t="shared" si="11"/>
        <v>0</v>
      </c>
      <c r="U24" s="285">
        <f t="shared" si="11"/>
        <v>0</v>
      </c>
      <c r="V24" s="285">
        <f t="shared" si="11"/>
        <v>0</v>
      </c>
      <c r="W24" s="285">
        <f t="shared" si="11"/>
        <v>0</v>
      </c>
      <c r="X24" s="285">
        <f t="shared" si="11"/>
        <v>0</v>
      </c>
      <c r="Y24" s="285">
        <f t="shared" si="11"/>
        <v>0</v>
      </c>
      <c r="Z24" s="285">
        <f t="shared" si="11"/>
        <v>0</v>
      </c>
      <c r="AA24" s="285">
        <f t="shared" ref="AA24:AF24" si="12">SUM(AA20:AA23)</f>
        <v>0</v>
      </c>
      <c r="AB24" s="285">
        <f t="shared" si="12"/>
        <v>0</v>
      </c>
      <c r="AC24" s="285">
        <f t="shared" si="12"/>
        <v>0</v>
      </c>
      <c r="AD24" s="285">
        <f t="shared" si="12"/>
        <v>0</v>
      </c>
      <c r="AE24" s="285">
        <f t="shared" si="12"/>
        <v>0</v>
      </c>
      <c r="AF24" s="285">
        <f t="shared" si="12"/>
        <v>0</v>
      </c>
      <c r="AG24" s="285">
        <f t="shared" si="11"/>
        <v>0</v>
      </c>
      <c r="AH24" s="285">
        <f t="shared" si="11"/>
        <v>0</v>
      </c>
      <c r="AI24" s="285">
        <f t="shared" si="11"/>
        <v>0</v>
      </c>
      <c r="AJ24" s="285">
        <f t="shared" si="11"/>
        <v>0</v>
      </c>
      <c r="AK24" s="285">
        <f t="shared" si="11"/>
        <v>0</v>
      </c>
      <c r="AL24" s="292">
        <f t="shared" si="0"/>
        <v>0</v>
      </c>
      <c r="AM24" s="292">
        <f t="shared" si="1"/>
        <v>0</v>
      </c>
      <c r="AN24" s="292">
        <f t="shared" si="2"/>
        <v>0</v>
      </c>
      <c r="AQ24" s="272"/>
      <c r="AS24" s="264"/>
    </row>
    <row r="25" spans="1:45" s="261" customFormat="1" ht="60.75" customHeight="1" x14ac:dyDescent="0.2">
      <c r="A25" s="622" t="s">
        <v>149</v>
      </c>
      <c r="B25" s="623"/>
      <c r="C25" s="285">
        <f>C24+C19</f>
        <v>0</v>
      </c>
      <c r="D25" s="285">
        <f t="shared" ref="D25:AK25" si="13">D24+D19</f>
        <v>0</v>
      </c>
      <c r="E25" s="285">
        <f t="shared" si="13"/>
        <v>0</v>
      </c>
      <c r="F25" s="285">
        <f t="shared" si="13"/>
        <v>0</v>
      </c>
      <c r="G25" s="285">
        <f t="shared" si="13"/>
        <v>0</v>
      </c>
      <c r="H25" s="285">
        <f t="shared" si="13"/>
        <v>0</v>
      </c>
      <c r="I25" s="285">
        <f t="shared" si="13"/>
        <v>0</v>
      </c>
      <c r="J25" s="285">
        <f t="shared" si="13"/>
        <v>0</v>
      </c>
      <c r="K25" s="285">
        <f t="shared" si="13"/>
        <v>0</v>
      </c>
      <c r="L25" s="285">
        <f t="shared" si="13"/>
        <v>0</v>
      </c>
      <c r="M25" s="285">
        <f t="shared" si="13"/>
        <v>0</v>
      </c>
      <c r="N25" s="285">
        <f t="shared" si="13"/>
        <v>0</v>
      </c>
      <c r="O25" s="285">
        <f t="shared" si="13"/>
        <v>0</v>
      </c>
      <c r="P25" s="285">
        <f t="shared" si="13"/>
        <v>0</v>
      </c>
      <c r="Q25" s="285">
        <f t="shared" si="13"/>
        <v>0</v>
      </c>
      <c r="R25" s="285">
        <f t="shared" si="13"/>
        <v>0</v>
      </c>
      <c r="S25" s="285">
        <f t="shared" si="13"/>
        <v>0</v>
      </c>
      <c r="T25" s="285">
        <f t="shared" si="13"/>
        <v>0</v>
      </c>
      <c r="U25" s="285">
        <f t="shared" si="13"/>
        <v>0</v>
      </c>
      <c r="V25" s="285">
        <f t="shared" si="13"/>
        <v>0</v>
      </c>
      <c r="W25" s="285">
        <f t="shared" si="13"/>
        <v>0</v>
      </c>
      <c r="X25" s="285">
        <f t="shared" si="13"/>
        <v>0</v>
      </c>
      <c r="Y25" s="285">
        <f t="shared" si="13"/>
        <v>0</v>
      </c>
      <c r="Z25" s="285">
        <f t="shared" si="13"/>
        <v>0</v>
      </c>
      <c r="AA25" s="285">
        <f t="shared" ref="AA25:AF25" si="14">AA24+AA19</f>
        <v>0</v>
      </c>
      <c r="AB25" s="285">
        <f t="shared" si="14"/>
        <v>0</v>
      </c>
      <c r="AC25" s="285">
        <f t="shared" si="14"/>
        <v>0</v>
      </c>
      <c r="AD25" s="285">
        <f t="shared" si="14"/>
        <v>0</v>
      </c>
      <c r="AE25" s="285">
        <f t="shared" si="14"/>
        <v>0</v>
      </c>
      <c r="AF25" s="285">
        <f t="shared" si="14"/>
        <v>0</v>
      </c>
      <c r="AG25" s="285">
        <f t="shared" si="13"/>
        <v>0</v>
      </c>
      <c r="AH25" s="285">
        <f t="shared" si="13"/>
        <v>0</v>
      </c>
      <c r="AI25" s="285">
        <f t="shared" si="13"/>
        <v>0</v>
      </c>
      <c r="AJ25" s="285">
        <f t="shared" si="13"/>
        <v>0</v>
      </c>
      <c r="AK25" s="285">
        <f t="shared" si="13"/>
        <v>0</v>
      </c>
      <c r="AL25" s="292">
        <f t="shared" si="0"/>
        <v>0</v>
      </c>
      <c r="AM25" s="292">
        <f t="shared" si="1"/>
        <v>0</v>
      </c>
      <c r="AN25" s="292">
        <f t="shared" si="2"/>
        <v>0</v>
      </c>
      <c r="AQ25" s="272"/>
      <c r="AS25" s="264"/>
    </row>
    <row r="26" spans="1:45" ht="60.75" customHeight="1" x14ac:dyDescent="0.2">
      <c r="A26" s="281">
        <v>15</v>
      </c>
      <c r="B26" s="281" t="s">
        <v>23</v>
      </c>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f t="shared" si="0"/>
        <v>0</v>
      </c>
      <c r="AM26" s="282">
        <f t="shared" si="1"/>
        <v>0</v>
      </c>
      <c r="AN26" s="282">
        <f t="shared" si="2"/>
        <v>0</v>
      </c>
      <c r="AP26" s="256"/>
      <c r="AQ26" s="256"/>
      <c r="AR26" s="256"/>
      <c r="AS26" s="268"/>
    </row>
    <row r="27" spans="1:45" ht="60.75" customHeight="1" x14ac:dyDescent="0.2">
      <c r="A27" s="281">
        <v>16</v>
      </c>
      <c r="B27" s="281" t="s">
        <v>117</v>
      </c>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f t="shared" si="0"/>
        <v>0</v>
      </c>
      <c r="AM27" s="282">
        <f t="shared" si="1"/>
        <v>0</v>
      </c>
      <c r="AN27" s="282">
        <f t="shared" si="2"/>
        <v>0</v>
      </c>
      <c r="AO27" s="257"/>
      <c r="AP27" s="257"/>
      <c r="AQ27" s="257"/>
      <c r="AR27" s="256"/>
      <c r="AS27" s="268"/>
    </row>
    <row r="28" spans="1:45" s="261" customFormat="1" ht="60.75" customHeight="1" x14ac:dyDescent="0.2">
      <c r="A28" s="622" t="s">
        <v>89</v>
      </c>
      <c r="B28" s="623"/>
      <c r="C28" s="285">
        <f>SUM(C26:C27)</f>
        <v>0</v>
      </c>
      <c r="D28" s="285">
        <f t="shared" ref="D28:AK28" si="15">SUM(D26:D27)</f>
        <v>0</v>
      </c>
      <c r="E28" s="285">
        <f t="shared" si="15"/>
        <v>0</v>
      </c>
      <c r="F28" s="285">
        <f t="shared" si="15"/>
        <v>0</v>
      </c>
      <c r="G28" s="285">
        <f t="shared" si="15"/>
        <v>0</v>
      </c>
      <c r="H28" s="285">
        <f t="shared" si="15"/>
        <v>0</v>
      </c>
      <c r="I28" s="285">
        <f t="shared" si="15"/>
        <v>0</v>
      </c>
      <c r="J28" s="285">
        <f t="shared" si="15"/>
        <v>0</v>
      </c>
      <c r="K28" s="285">
        <f t="shared" si="15"/>
        <v>0</v>
      </c>
      <c r="L28" s="285">
        <f t="shared" si="15"/>
        <v>0</v>
      </c>
      <c r="M28" s="285">
        <f t="shared" si="15"/>
        <v>0</v>
      </c>
      <c r="N28" s="285">
        <f t="shared" si="15"/>
        <v>0</v>
      </c>
      <c r="O28" s="285">
        <f t="shared" si="15"/>
        <v>0</v>
      </c>
      <c r="P28" s="285">
        <f t="shared" si="15"/>
        <v>0</v>
      </c>
      <c r="Q28" s="285">
        <f t="shared" si="15"/>
        <v>0</v>
      </c>
      <c r="R28" s="285">
        <f t="shared" si="15"/>
        <v>0</v>
      </c>
      <c r="S28" s="285">
        <f t="shared" si="15"/>
        <v>0</v>
      </c>
      <c r="T28" s="285">
        <f t="shared" si="15"/>
        <v>0</v>
      </c>
      <c r="U28" s="285">
        <f t="shared" si="15"/>
        <v>0</v>
      </c>
      <c r="V28" s="285">
        <f t="shared" si="15"/>
        <v>0</v>
      </c>
      <c r="W28" s="285">
        <f t="shared" si="15"/>
        <v>0</v>
      </c>
      <c r="X28" s="285">
        <f t="shared" si="15"/>
        <v>0</v>
      </c>
      <c r="Y28" s="285">
        <f t="shared" si="15"/>
        <v>0</v>
      </c>
      <c r="Z28" s="285">
        <f t="shared" si="15"/>
        <v>0</v>
      </c>
      <c r="AA28" s="285">
        <f t="shared" ref="AA28:AF28" si="16">SUM(AA26:AA27)</f>
        <v>0</v>
      </c>
      <c r="AB28" s="285">
        <f t="shared" si="16"/>
        <v>0</v>
      </c>
      <c r="AC28" s="285">
        <f t="shared" si="16"/>
        <v>0</v>
      </c>
      <c r="AD28" s="285">
        <f t="shared" si="16"/>
        <v>0</v>
      </c>
      <c r="AE28" s="285">
        <f t="shared" si="16"/>
        <v>0</v>
      </c>
      <c r="AF28" s="285">
        <f t="shared" si="16"/>
        <v>0</v>
      </c>
      <c r="AG28" s="285">
        <f t="shared" si="15"/>
        <v>0</v>
      </c>
      <c r="AH28" s="285">
        <f t="shared" si="15"/>
        <v>0</v>
      </c>
      <c r="AI28" s="285">
        <f t="shared" si="15"/>
        <v>0</v>
      </c>
      <c r="AJ28" s="285">
        <f t="shared" si="15"/>
        <v>0</v>
      </c>
      <c r="AK28" s="285">
        <f t="shared" si="15"/>
        <v>0</v>
      </c>
      <c r="AL28" s="292">
        <f t="shared" si="0"/>
        <v>0</v>
      </c>
      <c r="AM28" s="292">
        <f t="shared" si="1"/>
        <v>0</v>
      </c>
      <c r="AN28" s="292">
        <f t="shared" si="2"/>
        <v>0</v>
      </c>
      <c r="AO28" s="262"/>
      <c r="AP28" s="262"/>
      <c r="AQ28" s="269"/>
      <c r="AS28" s="264"/>
    </row>
    <row r="29" spans="1:45" x14ac:dyDescent="0.2">
      <c r="A29" s="281">
        <v>17</v>
      </c>
      <c r="B29" s="281" t="s">
        <v>24</v>
      </c>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f t="shared" si="0"/>
        <v>0</v>
      </c>
      <c r="AM29" s="282">
        <f t="shared" si="1"/>
        <v>0</v>
      </c>
      <c r="AN29" s="282">
        <f t="shared" si="2"/>
        <v>0</v>
      </c>
      <c r="AO29" s="257"/>
      <c r="AP29" s="257"/>
      <c r="AQ29" s="257"/>
      <c r="AR29" s="256"/>
      <c r="AS29" s="268"/>
    </row>
    <row r="30" spans="1:45" x14ac:dyDescent="0.2">
      <c r="A30" s="281">
        <v>18</v>
      </c>
      <c r="B30" s="281" t="s">
        <v>150</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f t="shared" si="0"/>
        <v>0</v>
      </c>
      <c r="AM30" s="282">
        <f t="shared" si="1"/>
        <v>0</v>
      </c>
      <c r="AN30" s="282">
        <f t="shared" si="2"/>
        <v>0</v>
      </c>
      <c r="AP30" s="256"/>
      <c r="AQ30" s="256"/>
      <c r="AR30" s="256"/>
      <c r="AS30" s="268"/>
    </row>
    <row r="31" spans="1:45" x14ac:dyDescent="0.2">
      <c r="A31" s="281">
        <v>19</v>
      </c>
      <c r="B31" s="281" t="s">
        <v>90</v>
      </c>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f t="shared" si="0"/>
        <v>0</v>
      </c>
      <c r="AM31" s="282">
        <f t="shared" si="1"/>
        <v>0</v>
      </c>
      <c r="AN31" s="282">
        <f t="shared" si="2"/>
        <v>0</v>
      </c>
      <c r="AP31" s="256"/>
      <c r="AQ31" s="256"/>
      <c r="AR31" s="256"/>
      <c r="AS31" s="268"/>
    </row>
    <row r="32" spans="1:45" x14ac:dyDescent="0.2">
      <c r="A32" s="281">
        <v>20</v>
      </c>
      <c r="B32" s="281" t="s">
        <v>25</v>
      </c>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f t="shared" si="0"/>
        <v>0</v>
      </c>
      <c r="AM32" s="282">
        <f t="shared" si="1"/>
        <v>0</v>
      </c>
      <c r="AN32" s="282">
        <f t="shared" si="2"/>
        <v>0</v>
      </c>
      <c r="AP32" s="256"/>
      <c r="AQ32" s="256"/>
      <c r="AR32" s="256"/>
      <c r="AS32" s="268"/>
    </row>
    <row r="33" spans="1:45" s="261" customFormat="1" ht="52.5" customHeight="1" x14ac:dyDescent="0.2">
      <c r="A33" s="601" t="s">
        <v>88</v>
      </c>
      <c r="B33" s="602"/>
      <c r="C33" s="285">
        <f>SUM(C29:C32)</f>
        <v>0</v>
      </c>
      <c r="D33" s="285">
        <f t="shared" ref="D33:AK33" si="17">SUM(D29:D32)</f>
        <v>0</v>
      </c>
      <c r="E33" s="285">
        <f t="shared" si="17"/>
        <v>0</v>
      </c>
      <c r="F33" s="285">
        <f t="shared" si="17"/>
        <v>0</v>
      </c>
      <c r="G33" s="285">
        <f t="shared" si="17"/>
        <v>0</v>
      </c>
      <c r="H33" s="285">
        <f t="shared" si="17"/>
        <v>0</v>
      </c>
      <c r="I33" s="285">
        <f t="shared" si="17"/>
        <v>0</v>
      </c>
      <c r="J33" s="285">
        <f t="shared" si="17"/>
        <v>0</v>
      </c>
      <c r="K33" s="285">
        <f t="shared" si="17"/>
        <v>0</v>
      </c>
      <c r="L33" s="285">
        <f t="shared" si="17"/>
        <v>0</v>
      </c>
      <c r="M33" s="285">
        <f t="shared" si="17"/>
        <v>0</v>
      </c>
      <c r="N33" s="285">
        <f t="shared" si="17"/>
        <v>0</v>
      </c>
      <c r="O33" s="285">
        <f t="shared" si="17"/>
        <v>0</v>
      </c>
      <c r="P33" s="285">
        <f t="shared" si="17"/>
        <v>0</v>
      </c>
      <c r="Q33" s="285">
        <f t="shared" si="17"/>
        <v>0</v>
      </c>
      <c r="R33" s="285">
        <f t="shared" si="17"/>
        <v>0</v>
      </c>
      <c r="S33" s="285">
        <f t="shared" si="17"/>
        <v>0</v>
      </c>
      <c r="T33" s="285">
        <f t="shared" si="17"/>
        <v>0</v>
      </c>
      <c r="U33" s="285">
        <f t="shared" si="17"/>
        <v>0</v>
      </c>
      <c r="V33" s="285">
        <f t="shared" si="17"/>
        <v>0</v>
      </c>
      <c r="W33" s="285">
        <f t="shared" si="17"/>
        <v>0</v>
      </c>
      <c r="X33" s="285">
        <f t="shared" si="17"/>
        <v>0</v>
      </c>
      <c r="Y33" s="285">
        <f t="shared" si="17"/>
        <v>0</v>
      </c>
      <c r="Z33" s="285">
        <f t="shared" si="17"/>
        <v>0</v>
      </c>
      <c r="AA33" s="285">
        <f t="shared" ref="AA33:AF33" si="18">SUM(AA29:AA32)</f>
        <v>0</v>
      </c>
      <c r="AB33" s="285">
        <f t="shared" si="18"/>
        <v>0</v>
      </c>
      <c r="AC33" s="285">
        <f t="shared" si="18"/>
        <v>0</v>
      </c>
      <c r="AD33" s="285">
        <f t="shared" si="18"/>
        <v>0</v>
      </c>
      <c r="AE33" s="285">
        <f t="shared" si="18"/>
        <v>0</v>
      </c>
      <c r="AF33" s="285">
        <f t="shared" si="18"/>
        <v>0</v>
      </c>
      <c r="AG33" s="285">
        <f t="shared" si="17"/>
        <v>0</v>
      </c>
      <c r="AH33" s="285">
        <f t="shared" si="17"/>
        <v>0</v>
      </c>
      <c r="AI33" s="285">
        <f t="shared" si="17"/>
        <v>0</v>
      </c>
      <c r="AJ33" s="285">
        <f t="shared" si="17"/>
        <v>0</v>
      </c>
      <c r="AK33" s="285">
        <f t="shared" si="17"/>
        <v>0</v>
      </c>
      <c r="AL33" s="292">
        <f t="shared" si="0"/>
        <v>0</v>
      </c>
      <c r="AM33" s="292">
        <f t="shared" si="1"/>
        <v>0</v>
      </c>
      <c r="AN33" s="292">
        <f t="shared" si="2"/>
        <v>0</v>
      </c>
      <c r="AQ33" s="272"/>
      <c r="AS33" s="264"/>
    </row>
    <row r="34" spans="1:45" x14ac:dyDescent="0.2">
      <c r="A34" s="281">
        <v>21</v>
      </c>
      <c r="B34" s="281" t="s">
        <v>26</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82"/>
      <c r="AH34" s="282"/>
      <c r="AI34" s="282"/>
      <c r="AJ34" s="282"/>
      <c r="AK34" s="282"/>
      <c r="AL34" s="282">
        <f t="shared" si="0"/>
        <v>0</v>
      </c>
      <c r="AM34" s="282">
        <f t="shared" si="1"/>
        <v>0</v>
      </c>
      <c r="AN34" s="282">
        <f t="shared" si="2"/>
        <v>0</v>
      </c>
      <c r="AP34" s="256"/>
      <c r="AQ34" s="256"/>
      <c r="AR34" s="256"/>
      <c r="AS34" s="268"/>
    </row>
    <row r="35" spans="1:45" x14ac:dyDescent="0.2">
      <c r="A35" s="281">
        <v>22</v>
      </c>
      <c r="B35" s="281" t="s">
        <v>27</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82"/>
      <c r="AH35" s="282"/>
      <c r="AI35" s="282"/>
      <c r="AJ35" s="282"/>
      <c r="AK35" s="282"/>
      <c r="AL35" s="282">
        <f t="shared" si="0"/>
        <v>0</v>
      </c>
      <c r="AM35" s="282">
        <f t="shared" si="1"/>
        <v>0</v>
      </c>
      <c r="AN35" s="282">
        <f t="shared" si="2"/>
        <v>0</v>
      </c>
      <c r="AP35" s="256"/>
      <c r="AQ35" s="256"/>
      <c r="AR35" s="256"/>
      <c r="AS35" s="268"/>
    </row>
    <row r="36" spans="1:45" ht="42.75" customHeight="1" x14ac:dyDescent="0.2">
      <c r="A36" s="281">
        <v>23</v>
      </c>
      <c r="B36" s="281" t="s">
        <v>28</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82"/>
      <c r="AH36" s="282"/>
      <c r="AI36" s="282"/>
      <c r="AJ36" s="282"/>
      <c r="AK36" s="282"/>
      <c r="AL36" s="282">
        <f t="shared" si="0"/>
        <v>0</v>
      </c>
      <c r="AM36" s="282">
        <f t="shared" si="1"/>
        <v>0</v>
      </c>
      <c r="AN36" s="282">
        <f t="shared" si="2"/>
        <v>0</v>
      </c>
      <c r="AP36" s="256"/>
      <c r="AQ36" s="256"/>
      <c r="AR36" s="256"/>
      <c r="AS36" s="268"/>
    </row>
    <row r="37" spans="1:45" x14ac:dyDescent="0.2">
      <c r="A37" s="281">
        <v>24</v>
      </c>
      <c r="B37" s="281" t="s">
        <v>45</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82"/>
      <c r="AH37" s="282"/>
      <c r="AI37" s="282"/>
      <c r="AJ37" s="282"/>
      <c r="AK37" s="282"/>
      <c r="AL37" s="282">
        <f t="shared" si="0"/>
        <v>0</v>
      </c>
      <c r="AM37" s="282">
        <f t="shared" si="1"/>
        <v>0</v>
      </c>
      <c r="AN37" s="282">
        <f t="shared" si="2"/>
        <v>0</v>
      </c>
      <c r="AP37" s="256"/>
      <c r="AQ37" s="256"/>
      <c r="AR37" s="256"/>
      <c r="AS37" s="268"/>
    </row>
    <row r="38" spans="1:45" s="261" customFormat="1" ht="60" x14ac:dyDescent="0.2">
      <c r="A38" s="622" t="s">
        <v>29</v>
      </c>
      <c r="B38" s="623"/>
      <c r="C38" s="285">
        <f>SUM(C34:C37)</f>
        <v>0</v>
      </c>
      <c r="D38" s="285">
        <f t="shared" ref="D38:AK38" si="19">SUM(D34:D37)</f>
        <v>0</v>
      </c>
      <c r="E38" s="285">
        <f t="shared" si="19"/>
        <v>0</v>
      </c>
      <c r="F38" s="285">
        <f t="shared" si="19"/>
        <v>0</v>
      </c>
      <c r="G38" s="285">
        <f t="shared" si="19"/>
        <v>0</v>
      </c>
      <c r="H38" s="285">
        <f>SUM(H34:H37)</f>
        <v>0</v>
      </c>
      <c r="I38" s="285">
        <f t="shared" si="19"/>
        <v>0</v>
      </c>
      <c r="J38" s="285">
        <f t="shared" si="19"/>
        <v>0</v>
      </c>
      <c r="K38" s="285">
        <f t="shared" si="19"/>
        <v>0</v>
      </c>
      <c r="L38" s="285">
        <f t="shared" si="19"/>
        <v>0</v>
      </c>
      <c r="M38" s="285">
        <f t="shared" si="19"/>
        <v>0</v>
      </c>
      <c r="N38" s="285">
        <f t="shared" si="19"/>
        <v>0</v>
      </c>
      <c r="O38" s="285">
        <f t="shared" si="19"/>
        <v>0</v>
      </c>
      <c r="P38" s="285">
        <f t="shared" si="19"/>
        <v>0</v>
      </c>
      <c r="Q38" s="285">
        <f t="shared" si="19"/>
        <v>0</v>
      </c>
      <c r="R38" s="285">
        <f t="shared" si="19"/>
        <v>0</v>
      </c>
      <c r="S38" s="285">
        <f t="shared" si="19"/>
        <v>0</v>
      </c>
      <c r="T38" s="285">
        <f t="shared" si="19"/>
        <v>0</v>
      </c>
      <c r="U38" s="285">
        <f t="shared" si="19"/>
        <v>0</v>
      </c>
      <c r="V38" s="285">
        <f t="shared" si="19"/>
        <v>0</v>
      </c>
      <c r="W38" s="285">
        <f t="shared" si="19"/>
        <v>0</v>
      </c>
      <c r="X38" s="285">
        <f t="shared" si="19"/>
        <v>0</v>
      </c>
      <c r="Y38" s="285">
        <f t="shared" si="19"/>
        <v>0</v>
      </c>
      <c r="Z38" s="285">
        <f t="shared" si="19"/>
        <v>0</v>
      </c>
      <c r="AA38" s="285">
        <f t="shared" ref="AA38:AF38" si="20">SUM(AA34:AA37)</f>
        <v>0</v>
      </c>
      <c r="AB38" s="285">
        <f t="shared" si="20"/>
        <v>0</v>
      </c>
      <c r="AC38" s="285">
        <f t="shared" si="20"/>
        <v>0</v>
      </c>
      <c r="AD38" s="285">
        <f t="shared" si="20"/>
        <v>0</v>
      </c>
      <c r="AE38" s="285">
        <f t="shared" si="20"/>
        <v>0</v>
      </c>
      <c r="AF38" s="285">
        <f t="shared" si="20"/>
        <v>0</v>
      </c>
      <c r="AG38" s="285">
        <f t="shared" si="19"/>
        <v>0</v>
      </c>
      <c r="AH38" s="285">
        <f t="shared" si="19"/>
        <v>0</v>
      </c>
      <c r="AI38" s="285">
        <f t="shared" si="19"/>
        <v>0</v>
      </c>
      <c r="AJ38" s="285">
        <f t="shared" si="19"/>
        <v>0</v>
      </c>
      <c r="AK38" s="285">
        <f t="shared" si="19"/>
        <v>0</v>
      </c>
      <c r="AL38" s="292">
        <f t="shared" si="0"/>
        <v>0</v>
      </c>
      <c r="AM38" s="292">
        <f t="shared" si="1"/>
        <v>0</v>
      </c>
      <c r="AN38" s="292">
        <f t="shared" si="2"/>
        <v>0</v>
      </c>
      <c r="AQ38" s="272"/>
      <c r="AS38" s="264"/>
    </row>
    <row r="39" spans="1:45" s="261" customFormat="1" ht="60" x14ac:dyDescent="0.2">
      <c r="A39" s="622" t="s">
        <v>30</v>
      </c>
      <c r="B39" s="623"/>
      <c r="C39" s="285">
        <f>C28+C33+C38</f>
        <v>0</v>
      </c>
      <c r="D39" s="285">
        <f t="shared" ref="D39:AK39" si="21">D28+D33+D38</f>
        <v>0</v>
      </c>
      <c r="E39" s="285">
        <f t="shared" si="21"/>
        <v>0</v>
      </c>
      <c r="F39" s="285">
        <f t="shared" si="21"/>
        <v>0</v>
      </c>
      <c r="G39" s="285">
        <f t="shared" si="21"/>
        <v>0</v>
      </c>
      <c r="H39" s="285">
        <f t="shared" si="21"/>
        <v>0</v>
      </c>
      <c r="I39" s="285">
        <f t="shared" si="21"/>
        <v>0</v>
      </c>
      <c r="J39" s="285">
        <f t="shared" si="21"/>
        <v>0</v>
      </c>
      <c r="K39" s="285">
        <f t="shared" si="21"/>
        <v>0</v>
      </c>
      <c r="L39" s="285">
        <f t="shared" si="21"/>
        <v>0</v>
      </c>
      <c r="M39" s="285">
        <f t="shared" si="21"/>
        <v>0</v>
      </c>
      <c r="N39" s="285">
        <f t="shared" si="21"/>
        <v>0</v>
      </c>
      <c r="O39" s="285">
        <f t="shared" si="21"/>
        <v>0</v>
      </c>
      <c r="P39" s="285">
        <f t="shared" si="21"/>
        <v>0</v>
      </c>
      <c r="Q39" s="285">
        <f t="shared" si="21"/>
        <v>0</v>
      </c>
      <c r="R39" s="285">
        <f t="shared" si="21"/>
        <v>0</v>
      </c>
      <c r="S39" s="285">
        <f t="shared" si="21"/>
        <v>0</v>
      </c>
      <c r="T39" s="285">
        <f t="shared" si="21"/>
        <v>0</v>
      </c>
      <c r="U39" s="285">
        <f t="shared" si="21"/>
        <v>0</v>
      </c>
      <c r="V39" s="285">
        <f t="shared" si="21"/>
        <v>0</v>
      </c>
      <c r="W39" s="285">
        <f t="shared" si="21"/>
        <v>0</v>
      </c>
      <c r="X39" s="285">
        <f t="shared" si="21"/>
        <v>0</v>
      </c>
      <c r="Y39" s="285">
        <f t="shared" si="21"/>
        <v>0</v>
      </c>
      <c r="Z39" s="285">
        <f t="shared" si="21"/>
        <v>0</v>
      </c>
      <c r="AA39" s="285">
        <f t="shared" ref="AA39:AF39" si="22">AA28+AA33+AA38</f>
        <v>0</v>
      </c>
      <c r="AB39" s="285">
        <f t="shared" si="22"/>
        <v>0</v>
      </c>
      <c r="AC39" s="285">
        <f t="shared" si="22"/>
        <v>0</v>
      </c>
      <c r="AD39" s="285">
        <f t="shared" si="22"/>
        <v>0</v>
      </c>
      <c r="AE39" s="285">
        <f t="shared" si="22"/>
        <v>0</v>
      </c>
      <c r="AF39" s="285">
        <f t="shared" si="22"/>
        <v>0</v>
      </c>
      <c r="AG39" s="285">
        <f t="shared" si="21"/>
        <v>0</v>
      </c>
      <c r="AH39" s="285">
        <f t="shared" si="21"/>
        <v>0</v>
      </c>
      <c r="AI39" s="285">
        <f t="shared" si="21"/>
        <v>0</v>
      </c>
      <c r="AJ39" s="285">
        <f t="shared" si="21"/>
        <v>0</v>
      </c>
      <c r="AK39" s="285">
        <f t="shared" si="21"/>
        <v>0</v>
      </c>
      <c r="AL39" s="292">
        <f t="shared" si="0"/>
        <v>0</v>
      </c>
      <c r="AM39" s="292">
        <f t="shared" si="1"/>
        <v>0</v>
      </c>
      <c r="AN39" s="292">
        <f t="shared" si="2"/>
        <v>0</v>
      </c>
      <c r="AQ39" s="272"/>
      <c r="AS39" s="264"/>
    </row>
    <row r="40" spans="1:45" x14ac:dyDescent="0.2">
      <c r="A40" s="281">
        <v>25</v>
      </c>
      <c r="B40" s="281" t="s">
        <v>31</v>
      </c>
      <c r="C40" s="282"/>
      <c r="D40" s="282"/>
      <c r="E40" s="282"/>
      <c r="F40" s="282"/>
      <c r="G40" s="286"/>
      <c r="H40" s="286"/>
      <c r="I40" s="282"/>
      <c r="J40" s="282"/>
      <c r="K40" s="286"/>
      <c r="L40" s="286"/>
      <c r="M40" s="286"/>
      <c r="N40" s="286"/>
      <c r="O40" s="282"/>
      <c r="P40" s="282"/>
      <c r="Q40" s="286"/>
      <c r="R40" s="286"/>
      <c r="S40" s="286"/>
      <c r="T40" s="286"/>
      <c r="U40" s="282"/>
      <c r="V40" s="282"/>
      <c r="W40" s="282"/>
      <c r="X40" s="282"/>
      <c r="Y40" s="286"/>
      <c r="Z40" s="286"/>
      <c r="AA40" s="286"/>
      <c r="AB40" s="286"/>
      <c r="AC40" s="286"/>
      <c r="AD40" s="286"/>
      <c r="AE40" s="282"/>
      <c r="AF40" s="282"/>
      <c r="AG40" s="282"/>
      <c r="AH40" s="282"/>
      <c r="AI40" s="282"/>
      <c r="AJ40" s="282"/>
      <c r="AK40" s="282"/>
      <c r="AL40" s="282">
        <f t="shared" si="0"/>
        <v>0</v>
      </c>
      <c r="AM40" s="282">
        <f t="shared" si="1"/>
        <v>0</v>
      </c>
      <c r="AN40" s="282">
        <f t="shared" si="2"/>
        <v>0</v>
      </c>
      <c r="AP40" s="256"/>
      <c r="AQ40" s="256"/>
      <c r="AR40" s="256"/>
      <c r="AS40" s="268"/>
    </row>
    <row r="41" spans="1:45" x14ac:dyDescent="0.2">
      <c r="A41" s="281">
        <v>26</v>
      </c>
      <c r="B41" s="281" t="s">
        <v>147</v>
      </c>
      <c r="C41" s="282"/>
      <c r="D41" s="282"/>
      <c r="E41" s="282"/>
      <c r="F41" s="282"/>
      <c r="G41" s="286"/>
      <c r="H41" s="286"/>
      <c r="I41" s="282"/>
      <c r="J41" s="282"/>
      <c r="K41" s="286"/>
      <c r="L41" s="286"/>
      <c r="M41" s="286"/>
      <c r="N41" s="286"/>
      <c r="O41" s="282"/>
      <c r="P41" s="282"/>
      <c r="Q41" s="286"/>
      <c r="R41" s="286"/>
      <c r="S41" s="286"/>
      <c r="T41" s="286"/>
      <c r="U41" s="282"/>
      <c r="V41" s="282"/>
      <c r="W41" s="282"/>
      <c r="X41" s="282"/>
      <c r="Y41" s="286"/>
      <c r="Z41" s="286"/>
      <c r="AA41" s="286"/>
      <c r="AB41" s="286"/>
      <c r="AC41" s="286"/>
      <c r="AD41" s="286"/>
      <c r="AE41" s="282"/>
      <c r="AF41" s="282"/>
      <c r="AG41" s="282"/>
      <c r="AH41" s="282"/>
      <c r="AI41" s="282"/>
      <c r="AJ41" s="282"/>
      <c r="AK41" s="282"/>
      <c r="AL41" s="282">
        <f t="shared" si="0"/>
        <v>0</v>
      </c>
      <c r="AM41" s="282">
        <f t="shared" si="1"/>
        <v>0</v>
      </c>
      <c r="AN41" s="282">
        <f t="shared" si="2"/>
        <v>0</v>
      </c>
      <c r="AP41" s="256"/>
      <c r="AQ41" s="256"/>
      <c r="AR41" s="256"/>
      <c r="AS41" s="268"/>
    </row>
    <row r="42" spans="1:45" x14ac:dyDescent="0.2">
      <c r="A42" s="281">
        <v>27</v>
      </c>
      <c r="B42" s="281" t="s">
        <v>32</v>
      </c>
      <c r="C42" s="282"/>
      <c r="D42" s="282"/>
      <c r="E42" s="282"/>
      <c r="F42" s="282"/>
      <c r="G42" s="286"/>
      <c r="H42" s="286"/>
      <c r="I42" s="282"/>
      <c r="J42" s="282"/>
      <c r="K42" s="286"/>
      <c r="L42" s="286"/>
      <c r="M42" s="286"/>
      <c r="N42" s="286"/>
      <c r="O42" s="282"/>
      <c r="P42" s="282"/>
      <c r="Q42" s="286"/>
      <c r="R42" s="286"/>
      <c r="S42" s="286"/>
      <c r="T42" s="286"/>
      <c r="U42" s="282"/>
      <c r="V42" s="282"/>
      <c r="W42" s="282"/>
      <c r="X42" s="282"/>
      <c r="Y42" s="286"/>
      <c r="Z42" s="286"/>
      <c r="AA42" s="286"/>
      <c r="AB42" s="286"/>
      <c r="AC42" s="286"/>
      <c r="AD42" s="286"/>
      <c r="AE42" s="282"/>
      <c r="AF42" s="282"/>
      <c r="AG42" s="282"/>
      <c r="AH42" s="282"/>
      <c r="AI42" s="282"/>
      <c r="AJ42" s="282"/>
      <c r="AK42" s="282"/>
      <c r="AL42" s="282">
        <f t="shared" si="0"/>
        <v>0</v>
      </c>
      <c r="AM42" s="282">
        <f t="shared" si="1"/>
        <v>0</v>
      </c>
      <c r="AN42" s="282">
        <f t="shared" si="2"/>
        <v>0</v>
      </c>
      <c r="AP42" s="256"/>
      <c r="AQ42" s="256"/>
      <c r="AR42" s="256"/>
      <c r="AS42" s="268"/>
    </row>
    <row r="43" spans="1:45" x14ac:dyDescent="0.2">
      <c r="A43" s="281">
        <v>28</v>
      </c>
      <c r="B43" s="281" t="s">
        <v>33</v>
      </c>
      <c r="C43" s="282"/>
      <c r="D43" s="282"/>
      <c r="E43" s="282"/>
      <c r="F43" s="282"/>
      <c r="G43" s="286"/>
      <c r="H43" s="286"/>
      <c r="I43" s="282"/>
      <c r="J43" s="282"/>
      <c r="K43" s="286"/>
      <c r="L43" s="286"/>
      <c r="M43" s="286"/>
      <c r="N43" s="286"/>
      <c r="O43" s="282"/>
      <c r="P43" s="282"/>
      <c r="Q43" s="286"/>
      <c r="R43" s="286"/>
      <c r="S43" s="286"/>
      <c r="T43" s="286"/>
      <c r="U43" s="282"/>
      <c r="V43" s="282"/>
      <c r="W43" s="282"/>
      <c r="X43" s="282"/>
      <c r="Y43" s="286"/>
      <c r="Z43" s="286"/>
      <c r="AA43" s="286"/>
      <c r="AB43" s="286"/>
      <c r="AC43" s="286"/>
      <c r="AD43" s="286"/>
      <c r="AE43" s="282"/>
      <c r="AF43" s="282"/>
      <c r="AG43" s="282"/>
      <c r="AH43" s="282"/>
      <c r="AI43" s="282"/>
      <c r="AJ43" s="282"/>
      <c r="AK43" s="282"/>
      <c r="AL43" s="282">
        <f t="shared" si="0"/>
        <v>0</v>
      </c>
      <c r="AM43" s="282">
        <f t="shared" si="1"/>
        <v>0</v>
      </c>
      <c r="AN43" s="282">
        <f t="shared" si="2"/>
        <v>0</v>
      </c>
      <c r="AP43" s="256"/>
      <c r="AQ43" s="256"/>
      <c r="AR43" s="256"/>
      <c r="AS43" s="268"/>
    </row>
    <row r="44" spans="1:45" s="261" customFormat="1" ht="60" x14ac:dyDescent="0.2">
      <c r="A44" s="622" t="s">
        <v>34</v>
      </c>
      <c r="B44" s="623"/>
      <c r="C44" s="285">
        <f>C40+C41+C42+C43</f>
        <v>0</v>
      </c>
      <c r="D44" s="285">
        <f t="shared" ref="D44:AK44" si="23">D40+D41+D42+D43</f>
        <v>0</v>
      </c>
      <c r="E44" s="285">
        <f t="shared" si="23"/>
        <v>0</v>
      </c>
      <c r="F44" s="285">
        <f t="shared" si="23"/>
        <v>0</v>
      </c>
      <c r="G44" s="285">
        <f t="shared" si="23"/>
        <v>0</v>
      </c>
      <c r="H44" s="285">
        <f t="shared" si="23"/>
        <v>0</v>
      </c>
      <c r="I44" s="285">
        <f t="shared" si="23"/>
        <v>0</v>
      </c>
      <c r="J44" s="285">
        <f t="shared" si="23"/>
        <v>0</v>
      </c>
      <c r="K44" s="285">
        <f t="shared" si="23"/>
        <v>0</v>
      </c>
      <c r="L44" s="285">
        <f t="shared" si="23"/>
        <v>0</v>
      </c>
      <c r="M44" s="285">
        <f t="shared" si="23"/>
        <v>0</v>
      </c>
      <c r="N44" s="285">
        <f t="shared" si="23"/>
        <v>0</v>
      </c>
      <c r="O44" s="285">
        <f t="shared" si="23"/>
        <v>0</v>
      </c>
      <c r="P44" s="285">
        <f t="shared" si="23"/>
        <v>0</v>
      </c>
      <c r="Q44" s="285">
        <f t="shared" si="23"/>
        <v>0</v>
      </c>
      <c r="R44" s="285">
        <f t="shared" si="23"/>
        <v>0</v>
      </c>
      <c r="S44" s="285">
        <f t="shared" si="23"/>
        <v>0</v>
      </c>
      <c r="T44" s="285">
        <f t="shared" si="23"/>
        <v>0</v>
      </c>
      <c r="U44" s="285">
        <f t="shared" si="23"/>
        <v>0</v>
      </c>
      <c r="V44" s="285">
        <f t="shared" si="23"/>
        <v>0</v>
      </c>
      <c r="W44" s="285">
        <f t="shared" si="23"/>
        <v>0</v>
      </c>
      <c r="X44" s="285">
        <f t="shared" si="23"/>
        <v>0</v>
      </c>
      <c r="Y44" s="285">
        <f t="shared" si="23"/>
        <v>0</v>
      </c>
      <c r="Z44" s="285">
        <f t="shared" si="23"/>
        <v>0</v>
      </c>
      <c r="AA44" s="285">
        <f t="shared" ref="AA44:AF44" si="24">AA40+AA41+AA42+AA43</f>
        <v>0</v>
      </c>
      <c r="AB44" s="285">
        <f t="shared" si="24"/>
        <v>0</v>
      </c>
      <c r="AC44" s="285">
        <f t="shared" si="24"/>
        <v>0</v>
      </c>
      <c r="AD44" s="285">
        <f t="shared" si="24"/>
        <v>0</v>
      </c>
      <c r="AE44" s="285">
        <f t="shared" si="24"/>
        <v>0</v>
      </c>
      <c r="AF44" s="285">
        <f t="shared" si="24"/>
        <v>0</v>
      </c>
      <c r="AG44" s="285">
        <f t="shared" si="23"/>
        <v>0</v>
      </c>
      <c r="AH44" s="285">
        <f t="shared" si="23"/>
        <v>0</v>
      </c>
      <c r="AI44" s="285">
        <f t="shared" si="23"/>
        <v>0</v>
      </c>
      <c r="AJ44" s="285">
        <f t="shared" si="23"/>
        <v>0</v>
      </c>
      <c r="AK44" s="285">
        <f t="shared" si="23"/>
        <v>0</v>
      </c>
      <c r="AL44" s="292">
        <f t="shared" si="0"/>
        <v>0</v>
      </c>
      <c r="AM44" s="292">
        <f t="shared" si="1"/>
        <v>0</v>
      </c>
      <c r="AN44" s="292">
        <f t="shared" si="2"/>
        <v>0</v>
      </c>
      <c r="AQ44" s="272"/>
      <c r="AS44" s="264"/>
    </row>
    <row r="45" spans="1:45" x14ac:dyDescent="0.2">
      <c r="A45" s="281">
        <v>29</v>
      </c>
      <c r="B45" s="281" t="s">
        <v>35</v>
      </c>
      <c r="C45" s="252"/>
      <c r="D45" s="252"/>
      <c r="E45" s="252"/>
      <c r="F45" s="252"/>
      <c r="G45" s="252"/>
      <c r="H45" s="252"/>
      <c r="I45" s="252"/>
      <c r="J45" s="252"/>
      <c r="K45" s="252"/>
      <c r="L45" s="252"/>
      <c r="M45" s="252"/>
      <c r="N45" s="252"/>
      <c r="O45" s="252"/>
      <c r="P45" s="252"/>
      <c r="Q45" s="252"/>
      <c r="R45" s="252"/>
      <c r="S45" s="253"/>
      <c r="T45" s="252"/>
      <c r="U45" s="252"/>
      <c r="V45" s="252"/>
      <c r="W45" s="252"/>
      <c r="X45" s="252"/>
      <c r="Y45" s="252"/>
      <c r="Z45" s="252"/>
      <c r="AA45" s="253"/>
      <c r="AB45" s="253"/>
      <c r="AC45" s="253"/>
      <c r="AD45" s="253"/>
      <c r="AE45" s="252"/>
      <c r="AF45" s="252"/>
      <c r="AG45" s="252"/>
      <c r="AH45" s="216"/>
      <c r="AI45" s="216"/>
      <c r="AJ45" s="282"/>
      <c r="AK45" s="282"/>
      <c r="AL45" s="282">
        <f t="shared" si="0"/>
        <v>0</v>
      </c>
      <c r="AM45" s="282">
        <f t="shared" si="1"/>
        <v>0</v>
      </c>
      <c r="AN45" s="282">
        <f t="shared" si="2"/>
        <v>0</v>
      </c>
      <c r="AP45" s="256"/>
      <c r="AQ45" s="256"/>
      <c r="AR45" s="256"/>
      <c r="AS45" s="268"/>
    </row>
    <row r="46" spans="1:45" x14ac:dyDescent="0.2">
      <c r="A46" s="281">
        <v>30</v>
      </c>
      <c r="B46" s="281" t="s">
        <v>36</v>
      </c>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3"/>
      <c r="AB46" s="253"/>
      <c r="AC46" s="253"/>
      <c r="AD46" s="253"/>
      <c r="AE46" s="252"/>
      <c r="AF46" s="252"/>
      <c r="AG46" s="252"/>
      <c r="AH46" s="216"/>
      <c r="AI46" s="216"/>
      <c r="AJ46" s="282"/>
      <c r="AK46" s="282"/>
      <c r="AL46" s="282">
        <f t="shared" si="0"/>
        <v>0</v>
      </c>
      <c r="AM46" s="282">
        <f t="shared" si="1"/>
        <v>0</v>
      </c>
      <c r="AN46" s="282">
        <f t="shared" si="2"/>
        <v>0</v>
      </c>
      <c r="AP46" s="256"/>
      <c r="AQ46" s="256"/>
      <c r="AR46" s="256"/>
      <c r="AS46" s="268"/>
    </row>
    <row r="47" spans="1:45" x14ac:dyDescent="0.2">
      <c r="A47" s="281">
        <v>31</v>
      </c>
      <c r="B47" s="281" t="s">
        <v>37</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3"/>
      <c r="AB47" s="253"/>
      <c r="AC47" s="253"/>
      <c r="AD47" s="253"/>
      <c r="AE47" s="252"/>
      <c r="AF47" s="252"/>
      <c r="AG47" s="252"/>
      <c r="AH47" s="216"/>
      <c r="AI47" s="216"/>
      <c r="AJ47" s="282"/>
      <c r="AK47" s="282"/>
      <c r="AL47" s="282">
        <f t="shared" si="0"/>
        <v>0</v>
      </c>
      <c r="AM47" s="282">
        <f t="shared" si="1"/>
        <v>0</v>
      </c>
      <c r="AN47" s="282">
        <f t="shared" si="2"/>
        <v>0</v>
      </c>
      <c r="AP47" s="256"/>
      <c r="AQ47" s="256"/>
      <c r="AR47" s="256"/>
      <c r="AS47" s="268"/>
    </row>
    <row r="48" spans="1:45" x14ac:dyDescent="0.2">
      <c r="A48" s="281">
        <v>32</v>
      </c>
      <c r="B48" s="281" t="s">
        <v>38</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3"/>
      <c r="AB48" s="253"/>
      <c r="AC48" s="253"/>
      <c r="AD48" s="253"/>
      <c r="AE48" s="252"/>
      <c r="AF48" s="252"/>
      <c r="AG48" s="252"/>
      <c r="AH48" s="216"/>
      <c r="AI48" s="216"/>
      <c r="AJ48" s="282"/>
      <c r="AK48" s="282"/>
      <c r="AL48" s="282">
        <f t="shared" si="0"/>
        <v>0</v>
      </c>
      <c r="AM48" s="282">
        <f t="shared" si="1"/>
        <v>0</v>
      </c>
      <c r="AN48" s="282">
        <f t="shared" si="2"/>
        <v>0</v>
      </c>
      <c r="AP48" s="256"/>
      <c r="AQ48" s="256"/>
      <c r="AR48" s="256"/>
      <c r="AS48" s="268"/>
    </row>
    <row r="49" spans="1:45" s="261" customFormat="1" ht="57" customHeight="1" x14ac:dyDescent="0.2">
      <c r="A49" s="622" t="s">
        <v>39</v>
      </c>
      <c r="B49" s="623"/>
      <c r="C49" s="285">
        <f>C45+C46+C47+C48</f>
        <v>0</v>
      </c>
      <c r="D49" s="285">
        <f t="shared" ref="D49:AK49" si="25">D45+D46+D47+D48</f>
        <v>0</v>
      </c>
      <c r="E49" s="285">
        <f t="shared" si="25"/>
        <v>0</v>
      </c>
      <c r="F49" s="285">
        <f t="shared" si="25"/>
        <v>0</v>
      </c>
      <c r="G49" s="285">
        <f t="shared" si="25"/>
        <v>0</v>
      </c>
      <c r="H49" s="285">
        <f t="shared" si="25"/>
        <v>0</v>
      </c>
      <c r="I49" s="285">
        <f t="shared" si="25"/>
        <v>0</v>
      </c>
      <c r="J49" s="285">
        <f t="shared" si="25"/>
        <v>0</v>
      </c>
      <c r="K49" s="285">
        <f t="shared" si="25"/>
        <v>0</v>
      </c>
      <c r="L49" s="285">
        <f t="shared" si="25"/>
        <v>0</v>
      </c>
      <c r="M49" s="285">
        <f t="shared" si="25"/>
        <v>0</v>
      </c>
      <c r="N49" s="285">
        <f t="shared" si="25"/>
        <v>0</v>
      </c>
      <c r="O49" s="285">
        <f t="shared" si="25"/>
        <v>0</v>
      </c>
      <c r="P49" s="285">
        <f t="shared" si="25"/>
        <v>0</v>
      </c>
      <c r="Q49" s="285">
        <f t="shared" si="25"/>
        <v>0</v>
      </c>
      <c r="R49" s="285">
        <f t="shared" si="25"/>
        <v>0</v>
      </c>
      <c r="S49" s="285">
        <f t="shared" si="25"/>
        <v>0</v>
      </c>
      <c r="T49" s="285">
        <f t="shared" si="25"/>
        <v>0</v>
      </c>
      <c r="U49" s="285">
        <f t="shared" si="25"/>
        <v>0</v>
      </c>
      <c r="V49" s="285">
        <f t="shared" si="25"/>
        <v>0</v>
      </c>
      <c r="W49" s="285">
        <f t="shared" si="25"/>
        <v>0</v>
      </c>
      <c r="X49" s="285">
        <f t="shared" si="25"/>
        <v>0</v>
      </c>
      <c r="Y49" s="285">
        <f t="shared" si="25"/>
        <v>0</v>
      </c>
      <c r="Z49" s="285">
        <f t="shared" si="25"/>
        <v>0</v>
      </c>
      <c r="AA49" s="285">
        <f t="shared" ref="AA49:AF49" si="26">AA45+AA46+AA47+AA48</f>
        <v>0</v>
      </c>
      <c r="AB49" s="285">
        <f t="shared" si="26"/>
        <v>0</v>
      </c>
      <c r="AC49" s="285">
        <f t="shared" si="26"/>
        <v>0</v>
      </c>
      <c r="AD49" s="285">
        <f t="shared" si="26"/>
        <v>0</v>
      </c>
      <c r="AE49" s="285">
        <f t="shared" si="26"/>
        <v>0</v>
      </c>
      <c r="AF49" s="285">
        <f t="shared" si="26"/>
        <v>0</v>
      </c>
      <c r="AG49" s="285">
        <f t="shared" si="25"/>
        <v>0</v>
      </c>
      <c r="AH49" s="285">
        <f t="shared" si="25"/>
        <v>0</v>
      </c>
      <c r="AI49" s="285">
        <f t="shared" si="25"/>
        <v>0</v>
      </c>
      <c r="AJ49" s="285">
        <f t="shared" si="25"/>
        <v>0</v>
      </c>
      <c r="AK49" s="285">
        <f t="shared" si="25"/>
        <v>0</v>
      </c>
      <c r="AL49" s="292">
        <f t="shared" si="0"/>
        <v>0</v>
      </c>
      <c r="AM49" s="292">
        <f t="shared" si="1"/>
        <v>0</v>
      </c>
      <c r="AN49" s="292">
        <f t="shared" si="2"/>
        <v>0</v>
      </c>
      <c r="AQ49" s="272"/>
      <c r="AS49" s="264"/>
    </row>
    <row r="50" spans="1:45" s="261" customFormat="1" ht="60" x14ac:dyDescent="0.2">
      <c r="A50" s="622" t="s">
        <v>87</v>
      </c>
      <c r="B50" s="623"/>
      <c r="C50" s="285">
        <f>C44+C49</f>
        <v>0</v>
      </c>
      <c r="D50" s="285">
        <f t="shared" ref="D50:AK50" si="27">D44+D49</f>
        <v>0</v>
      </c>
      <c r="E50" s="285">
        <f t="shared" si="27"/>
        <v>0</v>
      </c>
      <c r="F50" s="285">
        <f t="shared" si="27"/>
        <v>0</v>
      </c>
      <c r="G50" s="285">
        <f t="shared" si="27"/>
        <v>0</v>
      </c>
      <c r="H50" s="285">
        <f t="shared" si="27"/>
        <v>0</v>
      </c>
      <c r="I50" s="285">
        <f t="shared" si="27"/>
        <v>0</v>
      </c>
      <c r="J50" s="285">
        <f t="shared" si="27"/>
        <v>0</v>
      </c>
      <c r="K50" s="285">
        <f t="shared" si="27"/>
        <v>0</v>
      </c>
      <c r="L50" s="285">
        <f t="shared" si="27"/>
        <v>0</v>
      </c>
      <c r="M50" s="285">
        <f t="shared" si="27"/>
        <v>0</v>
      </c>
      <c r="N50" s="285">
        <f t="shared" si="27"/>
        <v>0</v>
      </c>
      <c r="O50" s="285">
        <f t="shared" si="27"/>
        <v>0</v>
      </c>
      <c r="P50" s="285">
        <f t="shared" si="27"/>
        <v>0</v>
      </c>
      <c r="Q50" s="285">
        <f t="shared" si="27"/>
        <v>0</v>
      </c>
      <c r="R50" s="285">
        <f t="shared" si="27"/>
        <v>0</v>
      </c>
      <c r="S50" s="285">
        <f t="shared" si="27"/>
        <v>0</v>
      </c>
      <c r="T50" s="285">
        <f t="shared" si="27"/>
        <v>0</v>
      </c>
      <c r="U50" s="285">
        <f t="shared" si="27"/>
        <v>0</v>
      </c>
      <c r="V50" s="285">
        <f t="shared" si="27"/>
        <v>0</v>
      </c>
      <c r="W50" s="285">
        <f t="shared" si="27"/>
        <v>0</v>
      </c>
      <c r="X50" s="285">
        <f t="shared" si="27"/>
        <v>0</v>
      </c>
      <c r="Y50" s="285">
        <f t="shared" si="27"/>
        <v>0</v>
      </c>
      <c r="Z50" s="285">
        <f t="shared" si="27"/>
        <v>0</v>
      </c>
      <c r="AA50" s="285">
        <f t="shared" ref="AA50:AF50" si="28">AA44+AA49</f>
        <v>0</v>
      </c>
      <c r="AB50" s="285">
        <f t="shared" si="28"/>
        <v>0</v>
      </c>
      <c r="AC50" s="285">
        <f t="shared" si="28"/>
        <v>0</v>
      </c>
      <c r="AD50" s="285">
        <f t="shared" si="28"/>
        <v>0</v>
      </c>
      <c r="AE50" s="285">
        <f t="shared" si="28"/>
        <v>0</v>
      </c>
      <c r="AF50" s="285">
        <f t="shared" si="28"/>
        <v>0</v>
      </c>
      <c r="AG50" s="285">
        <f t="shared" si="27"/>
        <v>0</v>
      </c>
      <c r="AH50" s="285">
        <f t="shared" si="27"/>
        <v>0</v>
      </c>
      <c r="AI50" s="285">
        <f t="shared" si="27"/>
        <v>0</v>
      </c>
      <c r="AJ50" s="285">
        <f t="shared" si="27"/>
        <v>0</v>
      </c>
      <c r="AK50" s="285">
        <f t="shared" si="27"/>
        <v>0</v>
      </c>
      <c r="AL50" s="292">
        <f t="shared" si="0"/>
        <v>0</v>
      </c>
      <c r="AM50" s="292">
        <f t="shared" si="1"/>
        <v>0</v>
      </c>
      <c r="AN50" s="292">
        <f t="shared" si="2"/>
        <v>0</v>
      </c>
      <c r="AQ50" s="272"/>
      <c r="AS50" s="264"/>
    </row>
    <row r="51" spans="1:45" s="261" customFormat="1" ht="60" x14ac:dyDescent="0.2">
      <c r="A51" s="622" t="s">
        <v>40</v>
      </c>
      <c r="B51" s="623"/>
      <c r="C51" s="285">
        <f>C14+C25+C39+C50</f>
        <v>0</v>
      </c>
      <c r="D51" s="285">
        <f t="shared" ref="D51:AK51" si="29">D14+D25+D39+D50</f>
        <v>0</v>
      </c>
      <c r="E51" s="285">
        <f t="shared" si="29"/>
        <v>0</v>
      </c>
      <c r="F51" s="285">
        <f t="shared" si="29"/>
        <v>0</v>
      </c>
      <c r="G51" s="285">
        <f t="shared" si="29"/>
        <v>0</v>
      </c>
      <c r="H51" s="285">
        <f t="shared" si="29"/>
        <v>0</v>
      </c>
      <c r="I51" s="285">
        <f t="shared" si="29"/>
        <v>0</v>
      </c>
      <c r="J51" s="285">
        <f t="shared" si="29"/>
        <v>0</v>
      </c>
      <c r="K51" s="285">
        <f t="shared" si="29"/>
        <v>0</v>
      </c>
      <c r="L51" s="285">
        <f t="shared" si="29"/>
        <v>0</v>
      </c>
      <c r="M51" s="285">
        <f t="shared" si="29"/>
        <v>0</v>
      </c>
      <c r="N51" s="285">
        <f t="shared" si="29"/>
        <v>0</v>
      </c>
      <c r="O51" s="285">
        <f t="shared" si="29"/>
        <v>0</v>
      </c>
      <c r="P51" s="285">
        <f t="shared" si="29"/>
        <v>0</v>
      </c>
      <c r="Q51" s="285">
        <f t="shared" si="29"/>
        <v>0</v>
      </c>
      <c r="R51" s="285">
        <f t="shared" si="29"/>
        <v>0</v>
      </c>
      <c r="S51" s="285">
        <f t="shared" si="29"/>
        <v>0</v>
      </c>
      <c r="T51" s="285">
        <f t="shared" si="29"/>
        <v>0</v>
      </c>
      <c r="U51" s="285">
        <f t="shared" si="29"/>
        <v>0</v>
      </c>
      <c r="V51" s="285">
        <f t="shared" si="29"/>
        <v>0</v>
      </c>
      <c r="W51" s="285">
        <f t="shared" si="29"/>
        <v>0</v>
      </c>
      <c r="X51" s="285">
        <f t="shared" si="29"/>
        <v>0</v>
      </c>
      <c r="Y51" s="285">
        <f t="shared" si="29"/>
        <v>0</v>
      </c>
      <c r="Z51" s="285">
        <f t="shared" si="29"/>
        <v>0</v>
      </c>
      <c r="AA51" s="285">
        <f t="shared" ref="AA51:AF51" si="30">AA14+AA25+AA39+AA50</f>
        <v>0</v>
      </c>
      <c r="AB51" s="285">
        <f t="shared" si="30"/>
        <v>0</v>
      </c>
      <c r="AC51" s="285">
        <f t="shared" si="30"/>
        <v>0</v>
      </c>
      <c r="AD51" s="285">
        <f t="shared" si="30"/>
        <v>0</v>
      </c>
      <c r="AE51" s="285">
        <f t="shared" si="30"/>
        <v>0</v>
      </c>
      <c r="AF51" s="285">
        <f t="shared" si="30"/>
        <v>0</v>
      </c>
      <c r="AG51" s="285">
        <f t="shared" si="29"/>
        <v>0</v>
      </c>
      <c r="AH51" s="285">
        <f t="shared" si="29"/>
        <v>0</v>
      </c>
      <c r="AI51" s="285">
        <f t="shared" si="29"/>
        <v>0</v>
      </c>
      <c r="AJ51" s="285">
        <f t="shared" si="29"/>
        <v>0</v>
      </c>
      <c r="AK51" s="285">
        <f t="shared" si="29"/>
        <v>0</v>
      </c>
      <c r="AL51" s="292">
        <f t="shared" si="0"/>
        <v>0</v>
      </c>
      <c r="AM51" s="292">
        <f t="shared" si="1"/>
        <v>0</v>
      </c>
      <c r="AN51" s="292">
        <f t="shared" si="2"/>
        <v>0</v>
      </c>
      <c r="AQ51" s="272"/>
      <c r="AS51" s="264"/>
    </row>
    <row r="52" spans="1:45" s="193" customFormat="1" ht="21.75" customHeight="1" x14ac:dyDescent="0.2">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17"/>
      <c r="AI52" s="272"/>
      <c r="AJ52" s="272"/>
      <c r="AK52" s="272"/>
      <c r="AL52" s="272"/>
      <c r="AO52" s="272"/>
      <c r="AQ52" s="264"/>
    </row>
    <row r="53" spans="1:45" s="193" customFormat="1" ht="36" customHeight="1" x14ac:dyDescent="0.2">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17"/>
      <c r="AI53" s="272"/>
      <c r="AJ53" s="272"/>
      <c r="AK53" s="272"/>
      <c r="AL53" s="272"/>
      <c r="AO53" s="272"/>
      <c r="AQ53" s="264"/>
    </row>
    <row r="54" spans="1:45" s="95" customFormat="1" ht="60" x14ac:dyDescent="0.2">
      <c r="A54" s="364"/>
      <c r="B54" s="364"/>
      <c r="C54" s="364"/>
      <c r="D54" s="364"/>
      <c r="E54" s="364"/>
      <c r="F54" s="364"/>
      <c r="G54" s="364"/>
      <c r="H54" s="364">
        <f>G51+H51</f>
        <v>0</v>
      </c>
      <c r="I54" s="364"/>
      <c r="J54" s="364"/>
      <c r="K54" s="364"/>
      <c r="L54" s="364">
        <f>I51+J51+K51+L51</f>
        <v>0</v>
      </c>
      <c r="M54" s="364"/>
      <c r="N54" s="364">
        <f>M51+N51+O51+P51</f>
        <v>0</v>
      </c>
      <c r="O54" s="364"/>
      <c r="P54" s="364"/>
      <c r="Q54" s="364"/>
      <c r="R54" s="364"/>
      <c r="S54" s="364"/>
      <c r="T54" s="364">
        <f>Q51+R51+S51+T51</f>
        <v>0</v>
      </c>
      <c r="U54" s="364"/>
      <c r="V54" s="364"/>
      <c r="W54" s="364"/>
      <c r="X54" s="364"/>
      <c r="Y54" s="364"/>
      <c r="Z54" s="364">
        <f>U51+V51+W51+X51+Y51+Z51</f>
        <v>0</v>
      </c>
      <c r="AA54" s="364"/>
      <c r="AB54" s="364"/>
      <c r="AC54" s="364"/>
      <c r="AD54" s="364"/>
      <c r="AE54" s="364">
        <f>AG51+AH51+AI51+AJ51+AK51</f>
        <v>0</v>
      </c>
      <c r="AF54" s="364"/>
      <c r="AG54" s="364"/>
      <c r="AH54" s="365"/>
      <c r="AI54" s="99"/>
      <c r="AJ54" s="99"/>
      <c r="AK54" s="99"/>
      <c r="AL54" s="99"/>
      <c r="AO54" s="99"/>
      <c r="AQ54" s="366"/>
    </row>
    <row r="55" spans="1:45" s="194" customFormat="1" ht="8.25" customHeight="1" x14ac:dyDescent="0.2">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17"/>
      <c r="AI55" s="272"/>
      <c r="AJ55" s="595" t="s">
        <v>194</v>
      </c>
      <c r="AK55" s="595"/>
      <c r="AL55" s="595"/>
      <c r="AM55" s="595"/>
      <c r="AO55" s="272"/>
      <c r="AQ55" s="264"/>
    </row>
    <row r="56" spans="1:45" s="194" customFormat="1" ht="148.5" customHeight="1" x14ac:dyDescent="0.2">
      <c r="A56" s="270"/>
      <c r="B56" s="270"/>
      <c r="C56" s="270"/>
      <c r="D56" s="595" t="s">
        <v>193</v>
      </c>
      <c r="E56" s="595"/>
      <c r="F56" s="595"/>
      <c r="G56" s="218"/>
      <c r="H56" s="218"/>
      <c r="I56" s="270"/>
      <c r="J56" s="270"/>
      <c r="K56" s="270"/>
      <c r="L56" s="270"/>
      <c r="M56" s="270"/>
      <c r="N56" s="270"/>
      <c r="O56" s="595"/>
      <c r="P56" s="595"/>
      <c r="Q56" s="595"/>
      <c r="R56" s="595"/>
      <c r="S56" s="270"/>
      <c r="T56" s="270"/>
      <c r="U56" s="270"/>
      <c r="V56" s="270"/>
      <c r="W56" s="270"/>
      <c r="X56" s="270"/>
      <c r="Y56" s="270"/>
      <c r="Z56" s="270"/>
      <c r="AA56" s="270"/>
      <c r="AF56" s="270"/>
      <c r="AG56" s="270"/>
      <c r="AH56" s="217"/>
      <c r="AI56" s="272"/>
      <c r="AJ56" s="595"/>
      <c r="AK56" s="595"/>
      <c r="AL56" s="595"/>
      <c r="AM56" s="595"/>
      <c r="AO56" s="272"/>
      <c r="AQ56" s="264"/>
    </row>
    <row r="57" spans="1:45" s="194" customFormat="1" ht="45.75" customHeight="1" x14ac:dyDescent="0.2">
      <c r="A57" s="270"/>
      <c r="B57" s="270"/>
      <c r="C57" s="270"/>
      <c r="D57" s="218"/>
      <c r="E57" s="218"/>
      <c r="F57" s="218"/>
      <c r="G57" s="218"/>
      <c r="H57" s="218"/>
      <c r="I57" s="270"/>
      <c r="J57" s="270"/>
      <c r="K57" s="270"/>
      <c r="L57" s="270"/>
      <c r="M57" s="270"/>
      <c r="N57" s="270"/>
      <c r="O57" s="595"/>
      <c r="P57" s="595"/>
      <c r="Q57" s="595"/>
      <c r="R57" s="595"/>
      <c r="S57" s="270"/>
      <c r="T57" s="270"/>
      <c r="U57" s="270"/>
      <c r="V57" s="270"/>
      <c r="W57" s="270"/>
      <c r="X57" s="270"/>
      <c r="Y57" s="270"/>
      <c r="Z57" s="270"/>
      <c r="AA57" s="270"/>
      <c r="AF57" s="270"/>
      <c r="AG57" s="270"/>
      <c r="AH57" s="217"/>
      <c r="AI57" s="272"/>
      <c r="AJ57" s="272"/>
      <c r="AK57" s="272"/>
      <c r="AL57" s="272"/>
      <c r="AO57" s="272"/>
      <c r="AQ57" s="264"/>
    </row>
    <row r="58" spans="1:45" s="194" customFormat="1" ht="45.75" customHeight="1" x14ac:dyDescent="0.2">
      <c r="A58" s="273"/>
      <c r="B58" s="269"/>
      <c r="C58" s="269"/>
      <c r="D58" s="175"/>
      <c r="E58" s="175"/>
      <c r="F58" s="175"/>
      <c r="G58" s="175"/>
      <c r="H58" s="175"/>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72"/>
      <c r="AI58" s="272"/>
      <c r="AJ58" s="272"/>
      <c r="AK58" s="272"/>
      <c r="AL58" s="272"/>
      <c r="AO58" s="272"/>
      <c r="AQ58" s="264"/>
    </row>
    <row r="59" spans="1:45" s="194" customFormat="1" ht="36" customHeight="1" x14ac:dyDescent="0.2">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72"/>
      <c r="AI59" s="272"/>
      <c r="AJ59" s="272"/>
      <c r="AK59" s="272"/>
      <c r="AL59" s="272"/>
      <c r="AO59" s="272"/>
      <c r="AQ59" s="264"/>
    </row>
    <row r="60" spans="1:45" s="194" customFormat="1" ht="36" customHeight="1" x14ac:dyDescent="0.2">
      <c r="A60" s="273"/>
      <c r="B60" s="269"/>
      <c r="C60" s="269"/>
      <c r="D60" s="269"/>
      <c r="E60" s="269"/>
      <c r="F60" s="269"/>
      <c r="G60" s="269"/>
      <c r="H60" s="269"/>
      <c r="I60" s="269"/>
      <c r="J60" s="269"/>
      <c r="K60" s="269"/>
      <c r="L60" s="269"/>
      <c r="M60" s="269"/>
      <c r="N60" s="603"/>
      <c r="O60" s="603"/>
      <c r="P60" s="603"/>
      <c r="Q60" s="603"/>
      <c r="R60" s="269"/>
      <c r="S60" s="269"/>
      <c r="T60" s="269"/>
      <c r="U60" s="269"/>
      <c r="V60" s="269"/>
      <c r="W60" s="269"/>
      <c r="X60" s="269"/>
      <c r="Y60" s="269"/>
      <c r="Z60" s="269"/>
      <c r="AA60" s="269"/>
      <c r="AB60" s="269"/>
      <c r="AC60" s="269"/>
      <c r="AD60" s="269"/>
      <c r="AE60" s="269"/>
      <c r="AF60" s="269"/>
      <c r="AG60" s="269"/>
      <c r="AH60" s="272"/>
      <c r="AI60" s="272"/>
      <c r="AJ60" s="272"/>
      <c r="AK60" s="272"/>
      <c r="AL60" s="272"/>
      <c r="AO60" s="272"/>
      <c r="AQ60" s="264"/>
    </row>
    <row r="61" spans="1:45" s="194" customFormat="1" ht="48.75" customHeight="1" x14ac:dyDescent="0.2">
      <c r="A61" s="273"/>
      <c r="B61" s="269"/>
      <c r="C61" s="269"/>
      <c r="D61" s="269"/>
      <c r="E61" s="269"/>
      <c r="F61" s="269"/>
      <c r="G61" s="269"/>
      <c r="H61" s="269"/>
      <c r="I61" s="269"/>
      <c r="J61" s="269"/>
      <c r="K61" s="269"/>
      <c r="L61" s="269"/>
      <c r="M61" s="269"/>
      <c r="N61" s="603"/>
      <c r="O61" s="603"/>
      <c r="P61" s="603"/>
      <c r="Q61" s="603"/>
      <c r="R61" s="269"/>
      <c r="S61" s="269"/>
      <c r="T61" s="269"/>
      <c r="U61" s="269"/>
      <c r="V61" s="269"/>
      <c r="W61" s="269"/>
      <c r="X61" s="269"/>
      <c r="Y61" s="269"/>
      <c r="Z61" s="269"/>
      <c r="AA61" s="269"/>
      <c r="AB61" s="269"/>
      <c r="AC61" s="269"/>
      <c r="AD61" s="269"/>
      <c r="AE61" s="269"/>
      <c r="AF61" s="269"/>
      <c r="AG61" s="269"/>
      <c r="AH61" s="272"/>
      <c r="AI61" s="272"/>
      <c r="AJ61" s="272"/>
      <c r="AK61" s="272"/>
      <c r="AL61" s="272"/>
      <c r="AO61" s="272"/>
      <c r="AQ61" s="264"/>
    </row>
    <row r="62" spans="1:45" s="263" customFormat="1" ht="51.75" customHeight="1" x14ac:dyDescent="0.2">
      <c r="A62" s="605" t="s">
        <v>197</v>
      </c>
      <c r="B62" s="605"/>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362"/>
      <c r="AH62" s="293"/>
      <c r="AI62" s="293"/>
      <c r="AJ62" s="293"/>
      <c r="AK62" s="293"/>
      <c r="AL62" s="293"/>
      <c r="AO62" s="293"/>
      <c r="AQ62" s="294"/>
    </row>
    <row r="63" spans="1:45" ht="47.25" customHeight="1" x14ac:dyDescent="0.2">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95"/>
      <c r="AB63" s="198"/>
      <c r="AC63" s="295"/>
      <c r="AG63" s="598" t="s">
        <v>120</v>
      </c>
      <c r="AH63" s="598"/>
      <c r="AI63" s="598"/>
      <c r="AJ63" s="598"/>
      <c r="AK63" s="598"/>
      <c r="AL63" s="595" t="s">
        <v>195</v>
      </c>
      <c r="AM63" s="595"/>
      <c r="AN63" s="595"/>
      <c r="AO63" s="198"/>
    </row>
    <row r="64" spans="1:45" s="194" customFormat="1" ht="45" customHeight="1" x14ac:dyDescent="0.2">
      <c r="A64" s="626" t="s">
        <v>0</v>
      </c>
      <c r="B64" s="626" t="s">
        <v>1</v>
      </c>
      <c r="C64" s="597" t="s">
        <v>106</v>
      </c>
      <c r="D64" s="597"/>
      <c r="E64" s="597" t="s">
        <v>107</v>
      </c>
      <c r="F64" s="597"/>
      <c r="G64" s="597" t="s">
        <v>108</v>
      </c>
      <c r="H64" s="597"/>
      <c r="I64" s="597" t="s">
        <v>109</v>
      </c>
      <c r="J64" s="597"/>
      <c r="K64" s="597" t="s">
        <v>110</v>
      </c>
      <c r="L64" s="597"/>
      <c r="M64" s="597" t="s">
        <v>111</v>
      </c>
      <c r="N64" s="597"/>
      <c r="O64" s="597" t="s">
        <v>112</v>
      </c>
      <c r="P64" s="597"/>
      <c r="Q64" s="597" t="s">
        <v>113</v>
      </c>
      <c r="R64" s="597"/>
      <c r="S64" s="597" t="s">
        <v>114</v>
      </c>
      <c r="T64" s="597"/>
      <c r="U64" s="597" t="s">
        <v>115</v>
      </c>
      <c r="V64" s="597"/>
      <c r="W64" s="597" t="s">
        <v>116</v>
      </c>
      <c r="X64" s="597"/>
      <c r="Y64" s="597" t="s">
        <v>105</v>
      </c>
      <c r="Z64" s="597"/>
      <c r="AA64" s="597" t="s">
        <v>14</v>
      </c>
      <c r="AB64" s="597"/>
      <c r="AC64" s="597" t="s">
        <v>15</v>
      </c>
      <c r="AD64" s="597"/>
      <c r="AE64" s="606" t="s">
        <v>174</v>
      </c>
      <c r="AF64" s="607"/>
      <c r="AG64" s="624" t="s">
        <v>65</v>
      </c>
      <c r="AH64" s="624" t="s">
        <v>13</v>
      </c>
      <c r="AI64" s="624" t="s">
        <v>14</v>
      </c>
      <c r="AJ64" s="624" t="s">
        <v>15</v>
      </c>
      <c r="AK64" s="624" t="s">
        <v>44</v>
      </c>
      <c r="AL64" s="635" t="s">
        <v>16</v>
      </c>
      <c r="AM64" s="636"/>
      <c r="AN64" s="633" t="s">
        <v>17</v>
      </c>
      <c r="AO64" s="357"/>
      <c r="AP64" s="272"/>
      <c r="AQ64" s="272"/>
      <c r="AR64" s="272"/>
      <c r="AS64" s="264"/>
    </row>
    <row r="65" spans="1:45" s="194" customFormat="1" ht="60" x14ac:dyDescent="0.2">
      <c r="A65" s="626"/>
      <c r="B65" s="626"/>
      <c r="C65" s="288" t="s">
        <v>18</v>
      </c>
      <c r="D65" s="288" t="s">
        <v>19</v>
      </c>
      <c r="E65" s="288" t="s">
        <v>18</v>
      </c>
      <c r="F65" s="288" t="s">
        <v>19</v>
      </c>
      <c r="G65" s="288" t="s">
        <v>18</v>
      </c>
      <c r="H65" s="288" t="s">
        <v>19</v>
      </c>
      <c r="I65" s="288" t="s">
        <v>18</v>
      </c>
      <c r="J65" s="288" t="s">
        <v>19</v>
      </c>
      <c r="K65" s="288" t="s">
        <v>18</v>
      </c>
      <c r="L65" s="288" t="s">
        <v>19</v>
      </c>
      <c r="M65" s="288" t="s">
        <v>18</v>
      </c>
      <c r="N65" s="288" t="s">
        <v>19</v>
      </c>
      <c r="O65" s="288" t="s">
        <v>18</v>
      </c>
      <c r="P65" s="288" t="s">
        <v>19</v>
      </c>
      <c r="Q65" s="288" t="s">
        <v>18</v>
      </c>
      <c r="R65" s="288" t="s">
        <v>19</v>
      </c>
      <c r="S65" s="288" t="s">
        <v>18</v>
      </c>
      <c r="T65" s="288" t="s">
        <v>19</v>
      </c>
      <c r="U65" s="288" t="s">
        <v>18</v>
      </c>
      <c r="V65" s="288" t="s">
        <v>19</v>
      </c>
      <c r="W65" s="288" t="s">
        <v>18</v>
      </c>
      <c r="X65" s="288" t="s">
        <v>19</v>
      </c>
      <c r="Y65" s="288" t="s">
        <v>18</v>
      </c>
      <c r="Z65" s="288" t="s">
        <v>19</v>
      </c>
      <c r="AA65" s="288" t="s">
        <v>18</v>
      </c>
      <c r="AB65" s="288" t="s">
        <v>19</v>
      </c>
      <c r="AC65" s="288" t="s">
        <v>18</v>
      </c>
      <c r="AD65" s="288" t="s">
        <v>19</v>
      </c>
      <c r="AE65" s="288" t="s">
        <v>18</v>
      </c>
      <c r="AF65" s="288" t="s">
        <v>19</v>
      </c>
      <c r="AG65" s="625"/>
      <c r="AH65" s="625"/>
      <c r="AI65" s="625"/>
      <c r="AJ65" s="625"/>
      <c r="AK65" s="625"/>
      <c r="AL65" s="213" t="s">
        <v>18</v>
      </c>
      <c r="AM65" s="213" t="s">
        <v>19</v>
      </c>
      <c r="AN65" s="634"/>
      <c r="AO65" s="272"/>
      <c r="AP65" s="272"/>
      <c r="AQ65" s="272"/>
      <c r="AR65" s="272"/>
      <c r="AS65" s="264"/>
    </row>
    <row r="66" spans="1:45" s="256" customFormat="1" x14ac:dyDescent="0.2">
      <c r="A66" s="196">
        <v>1</v>
      </c>
      <c r="B66" s="196" t="s">
        <v>84</v>
      </c>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f>C66+E66+G66+I66+K66+M66+O66+Q66+S66+U66+W66+Y66+AA66+AC66+AE66+AG66+AH66+AI66+AJ66+AK66</f>
        <v>0</v>
      </c>
      <c r="AM66" s="289">
        <f>D66+F66+H66+J66+L66+N66+P66+R66+T66+V66+X66+Z66+AB66+AD66+AF66</f>
        <v>0</v>
      </c>
      <c r="AN66" s="289">
        <f>AL66+AM66</f>
        <v>0</v>
      </c>
      <c r="AO66" s="255"/>
      <c r="AP66" s="255"/>
      <c r="AQ66" s="296"/>
      <c r="AR66" s="296"/>
      <c r="AS66" s="268"/>
    </row>
    <row r="67" spans="1:45" s="256" customFormat="1" x14ac:dyDescent="0.2">
      <c r="A67" s="196">
        <v>2</v>
      </c>
      <c r="B67" s="196" t="s">
        <v>51</v>
      </c>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f t="shared" ref="AL67:AL110" si="31">C67+E67+G67+I67+K67+M67+O67+Q67+S67+U67+W67+Y67+AA67+AC67+AE67+AG67+AH67+AI67+AJ67+AK67</f>
        <v>0</v>
      </c>
      <c r="AM67" s="289">
        <f t="shared" ref="AM67:AM110" si="32">D67+F67+H67+J67+L67+N67+P67+R67+T67+V67+X67+Z67+AB67+AD67+AF67</f>
        <v>0</v>
      </c>
      <c r="AN67" s="289">
        <f t="shared" ref="AN67:AN110" si="33">AL67+AM67</f>
        <v>0</v>
      </c>
      <c r="AO67" s="255"/>
      <c r="AP67" s="255"/>
      <c r="AQ67" s="296"/>
      <c r="AR67" s="296"/>
      <c r="AS67" s="268"/>
    </row>
    <row r="68" spans="1:45" s="256" customFormat="1" x14ac:dyDescent="0.2">
      <c r="A68" s="196">
        <v>3</v>
      </c>
      <c r="B68" s="196" t="s">
        <v>81</v>
      </c>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f t="shared" si="31"/>
        <v>0</v>
      </c>
      <c r="AM68" s="289">
        <f t="shared" si="32"/>
        <v>0</v>
      </c>
      <c r="AN68" s="289">
        <f t="shared" si="33"/>
        <v>0</v>
      </c>
      <c r="AO68" s="255"/>
      <c r="AP68" s="255"/>
      <c r="AQ68" s="296"/>
      <c r="AR68" s="296"/>
      <c r="AS68" s="268"/>
    </row>
    <row r="69" spans="1:45" s="272" customFormat="1" ht="60" x14ac:dyDescent="0.2">
      <c r="A69" s="606" t="s">
        <v>56</v>
      </c>
      <c r="B69" s="607"/>
      <c r="C69" s="290">
        <f>SUM(C66:C68)</f>
        <v>0</v>
      </c>
      <c r="D69" s="290">
        <f t="shared" ref="D69:AK69" si="34">SUM(D66:D68)</f>
        <v>0</v>
      </c>
      <c r="E69" s="290">
        <f t="shared" si="34"/>
        <v>0</v>
      </c>
      <c r="F69" s="290">
        <f t="shared" si="34"/>
        <v>0</v>
      </c>
      <c r="G69" s="290">
        <f t="shared" si="34"/>
        <v>0</v>
      </c>
      <c r="H69" s="290">
        <f t="shared" si="34"/>
        <v>0</v>
      </c>
      <c r="I69" s="290">
        <f t="shared" si="34"/>
        <v>0</v>
      </c>
      <c r="J69" s="290">
        <f t="shared" si="34"/>
        <v>0</v>
      </c>
      <c r="K69" s="290">
        <f t="shared" si="34"/>
        <v>0</v>
      </c>
      <c r="L69" s="290">
        <f t="shared" si="34"/>
        <v>0</v>
      </c>
      <c r="M69" s="290">
        <f t="shared" si="34"/>
        <v>0</v>
      </c>
      <c r="N69" s="290">
        <f t="shared" si="34"/>
        <v>0</v>
      </c>
      <c r="O69" s="290">
        <f t="shared" si="34"/>
        <v>0</v>
      </c>
      <c r="P69" s="290">
        <f t="shared" si="34"/>
        <v>0</v>
      </c>
      <c r="Q69" s="290">
        <f t="shared" si="34"/>
        <v>0</v>
      </c>
      <c r="R69" s="290">
        <f t="shared" si="34"/>
        <v>0</v>
      </c>
      <c r="S69" s="290">
        <f t="shared" si="34"/>
        <v>0</v>
      </c>
      <c r="T69" s="290">
        <f t="shared" si="34"/>
        <v>0</v>
      </c>
      <c r="U69" s="290">
        <f t="shared" si="34"/>
        <v>0</v>
      </c>
      <c r="V69" s="290">
        <f t="shared" si="34"/>
        <v>0</v>
      </c>
      <c r="W69" s="290">
        <f t="shared" si="34"/>
        <v>0</v>
      </c>
      <c r="X69" s="290">
        <f t="shared" si="34"/>
        <v>0</v>
      </c>
      <c r="Y69" s="290">
        <f t="shared" si="34"/>
        <v>0</v>
      </c>
      <c r="Z69" s="290">
        <f t="shared" si="34"/>
        <v>0</v>
      </c>
      <c r="AA69" s="290">
        <f t="shared" si="34"/>
        <v>0</v>
      </c>
      <c r="AB69" s="290">
        <f t="shared" si="34"/>
        <v>0</v>
      </c>
      <c r="AC69" s="290">
        <f t="shared" si="34"/>
        <v>0</v>
      </c>
      <c r="AD69" s="290">
        <f t="shared" si="34"/>
        <v>0</v>
      </c>
      <c r="AE69" s="290">
        <f t="shared" si="34"/>
        <v>0</v>
      </c>
      <c r="AF69" s="290">
        <f t="shared" si="34"/>
        <v>0</v>
      </c>
      <c r="AG69" s="290">
        <f t="shared" si="34"/>
        <v>0</v>
      </c>
      <c r="AH69" s="290">
        <f t="shared" si="34"/>
        <v>0</v>
      </c>
      <c r="AI69" s="290">
        <f t="shared" si="34"/>
        <v>0</v>
      </c>
      <c r="AJ69" s="290">
        <f t="shared" si="34"/>
        <v>0</v>
      </c>
      <c r="AK69" s="290">
        <f t="shared" si="34"/>
        <v>0</v>
      </c>
      <c r="AL69" s="290">
        <f>C69+E69+G69+I69+K69+M69+O69+Q69+S69+U69+W69+Y69+AA69+AC69+AE69+AG69+AH69+AI69+AJ69+AK69</f>
        <v>0</v>
      </c>
      <c r="AM69" s="290">
        <f t="shared" si="32"/>
        <v>0</v>
      </c>
      <c r="AN69" s="290">
        <f t="shared" si="33"/>
        <v>0</v>
      </c>
      <c r="AO69" s="255"/>
      <c r="AP69" s="255"/>
      <c r="AQ69" s="255"/>
      <c r="AR69" s="255"/>
      <c r="AS69" s="264"/>
    </row>
    <row r="70" spans="1:45" s="256" customFormat="1" x14ac:dyDescent="0.2">
      <c r="A70" s="196">
        <v>4</v>
      </c>
      <c r="B70" s="196" t="s">
        <v>48</v>
      </c>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f t="shared" si="31"/>
        <v>0</v>
      </c>
      <c r="AM70" s="289">
        <f t="shared" si="32"/>
        <v>0</v>
      </c>
      <c r="AN70" s="289">
        <f t="shared" si="33"/>
        <v>0</v>
      </c>
      <c r="AO70" s="255"/>
      <c r="AP70" s="255"/>
      <c r="AQ70" s="296"/>
      <c r="AR70" s="296"/>
      <c r="AS70" s="268"/>
    </row>
    <row r="71" spans="1:45" s="256" customFormat="1" x14ac:dyDescent="0.2">
      <c r="A71" s="196">
        <v>5</v>
      </c>
      <c r="B71" s="196" t="s">
        <v>49</v>
      </c>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f t="shared" si="31"/>
        <v>0</v>
      </c>
      <c r="AM71" s="289">
        <f t="shared" si="32"/>
        <v>0</v>
      </c>
      <c r="AN71" s="289">
        <f t="shared" si="33"/>
        <v>0</v>
      </c>
      <c r="AO71" s="255"/>
      <c r="AP71" s="255"/>
      <c r="AQ71" s="296"/>
      <c r="AR71" s="296"/>
      <c r="AS71" s="268"/>
    </row>
    <row r="72" spans="1:45" s="256" customFormat="1" x14ac:dyDescent="0.2">
      <c r="A72" s="196">
        <v>6</v>
      </c>
      <c r="B72" s="196" t="s">
        <v>20</v>
      </c>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f t="shared" si="31"/>
        <v>0</v>
      </c>
      <c r="AM72" s="289">
        <f t="shared" si="32"/>
        <v>0</v>
      </c>
      <c r="AN72" s="289">
        <f t="shared" si="33"/>
        <v>0</v>
      </c>
      <c r="AO72" s="255"/>
      <c r="AP72" s="255"/>
      <c r="AQ72" s="296"/>
      <c r="AR72" s="296"/>
      <c r="AS72" s="268"/>
    </row>
    <row r="73" spans="1:45" s="272" customFormat="1" ht="60" x14ac:dyDescent="0.2">
      <c r="A73" s="606" t="s">
        <v>21</v>
      </c>
      <c r="B73" s="607"/>
      <c r="C73" s="290">
        <f>SUM(C70:C72)</f>
        <v>0</v>
      </c>
      <c r="D73" s="290">
        <f t="shared" ref="D73:AK73" si="35">SUM(D70:D72)</f>
        <v>0</v>
      </c>
      <c r="E73" s="290">
        <f t="shared" si="35"/>
        <v>0</v>
      </c>
      <c r="F73" s="290">
        <f t="shared" si="35"/>
        <v>0</v>
      </c>
      <c r="G73" s="290">
        <f t="shared" si="35"/>
        <v>0</v>
      </c>
      <c r="H73" s="290">
        <f t="shared" si="35"/>
        <v>0</v>
      </c>
      <c r="I73" s="290">
        <f t="shared" si="35"/>
        <v>0</v>
      </c>
      <c r="J73" s="290">
        <f t="shared" si="35"/>
        <v>0</v>
      </c>
      <c r="K73" s="290">
        <f t="shared" si="35"/>
        <v>0</v>
      </c>
      <c r="L73" s="290">
        <f t="shared" si="35"/>
        <v>0</v>
      </c>
      <c r="M73" s="290">
        <f t="shared" si="35"/>
        <v>0</v>
      </c>
      <c r="N73" s="290">
        <f t="shared" si="35"/>
        <v>0</v>
      </c>
      <c r="O73" s="290">
        <f t="shared" si="35"/>
        <v>0</v>
      </c>
      <c r="P73" s="290">
        <f t="shared" si="35"/>
        <v>0</v>
      </c>
      <c r="Q73" s="290">
        <f t="shared" si="35"/>
        <v>0</v>
      </c>
      <c r="R73" s="290">
        <f t="shared" si="35"/>
        <v>0</v>
      </c>
      <c r="S73" s="290">
        <f t="shared" si="35"/>
        <v>0</v>
      </c>
      <c r="T73" s="290">
        <f t="shared" si="35"/>
        <v>0</v>
      </c>
      <c r="U73" s="290">
        <f t="shared" si="35"/>
        <v>0</v>
      </c>
      <c r="V73" s="290">
        <f t="shared" si="35"/>
        <v>0</v>
      </c>
      <c r="W73" s="290">
        <f t="shared" si="35"/>
        <v>0</v>
      </c>
      <c r="X73" s="290">
        <f t="shared" si="35"/>
        <v>0</v>
      </c>
      <c r="Y73" s="290">
        <f t="shared" si="35"/>
        <v>0</v>
      </c>
      <c r="Z73" s="290">
        <f t="shared" si="35"/>
        <v>0</v>
      </c>
      <c r="AA73" s="290">
        <f t="shared" si="35"/>
        <v>0</v>
      </c>
      <c r="AB73" s="290">
        <f t="shared" si="35"/>
        <v>0</v>
      </c>
      <c r="AC73" s="290">
        <f t="shared" si="35"/>
        <v>0</v>
      </c>
      <c r="AD73" s="290">
        <f t="shared" si="35"/>
        <v>0</v>
      </c>
      <c r="AE73" s="290">
        <f t="shared" si="35"/>
        <v>0</v>
      </c>
      <c r="AF73" s="290">
        <f t="shared" si="35"/>
        <v>0</v>
      </c>
      <c r="AG73" s="290">
        <f t="shared" si="35"/>
        <v>0</v>
      </c>
      <c r="AH73" s="290">
        <f t="shared" si="35"/>
        <v>0</v>
      </c>
      <c r="AI73" s="290">
        <f t="shared" si="35"/>
        <v>0</v>
      </c>
      <c r="AJ73" s="290">
        <f t="shared" si="35"/>
        <v>0</v>
      </c>
      <c r="AK73" s="290">
        <f t="shared" si="35"/>
        <v>0</v>
      </c>
      <c r="AL73" s="290">
        <f>C73+E73+G73+I73+K73+M73+O73+Q73+S73+U73+W73+Y73+AA73+AC73+AE73+AG73+AH73+AI73+AJ73+AK73</f>
        <v>0</v>
      </c>
      <c r="AM73" s="290">
        <f t="shared" si="32"/>
        <v>0</v>
      </c>
      <c r="AN73" s="290">
        <f t="shared" si="33"/>
        <v>0</v>
      </c>
      <c r="AO73" s="255"/>
      <c r="AP73" s="255"/>
      <c r="AQ73" s="255"/>
      <c r="AR73" s="255"/>
      <c r="AS73" s="264"/>
    </row>
    <row r="74" spans="1:45" s="272" customFormat="1" ht="60" x14ac:dyDescent="0.2">
      <c r="A74" s="606" t="s">
        <v>148</v>
      </c>
      <c r="B74" s="607"/>
      <c r="C74" s="290">
        <f>SUM(C73,C69)</f>
        <v>0</v>
      </c>
      <c r="D74" s="290">
        <f t="shared" ref="D74:AK74" si="36">SUM(D73,D69)</f>
        <v>0</v>
      </c>
      <c r="E74" s="290">
        <f t="shared" si="36"/>
        <v>0</v>
      </c>
      <c r="F74" s="290">
        <f t="shared" si="36"/>
        <v>0</v>
      </c>
      <c r="G74" s="290">
        <f t="shared" si="36"/>
        <v>0</v>
      </c>
      <c r="H74" s="290">
        <f t="shared" si="36"/>
        <v>0</v>
      </c>
      <c r="I74" s="290">
        <f t="shared" si="36"/>
        <v>0</v>
      </c>
      <c r="J74" s="290">
        <f t="shared" si="36"/>
        <v>0</v>
      </c>
      <c r="K74" s="290">
        <f t="shared" si="36"/>
        <v>0</v>
      </c>
      <c r="L74" s="290">
        <f t="shared" si="36"/>
        <v>0</v>
      </c>
      <c r="M74" s="290">
        <f t="shared" si="36"/>
        <v>0</v>
      </c>
      <c r="N74" s="290">
        <f t="shared" si="36"/>
        <v>0</v>
      </c>
      <c r="O74" s="290">
        <f t="shared" si="36"/>
        <v>0</v>
      </c>
      <c r="P74" s="290">
        <f t="shared" si="36"/>
        <v>0</v>
      </c>
      <c r="Q74" s="290">
        <f t="shared" si="36"/>
        <v>0</v>
      </c>
      <c r="R74" s="290">
        <f t="shared" si="36"/>
        <v>0</v>
      </c>
      <c r="S74" s="290">
        <f t="shared" si="36"/>
        <v>0</v>
      </c>
      <c r="T74" s="290">
        <f t="shared" si="36"/>
        <v>0</v>
      </c>
      <c r="U74" s="290">
        <f t="shared" si="36"/>
        <v>0</v>
      </c>
      <c r="V74" s="290">
        <f t="shared" si="36"/>
        <v>0</v>
      </c>
      <c r="W74" s="290">
        <f t="shared" si="36"/>
        <v>0</v>
      </c>
      <c r="X74" s="290">
        <f t="shared" si="36"/>
        <v>0</v>
      </c>
      <c r="Y74" s="290">
        <f t="shared" si="36"/>
        <v>0</v>
      </c>
      <c r="Z74" s="290">
        <f t="shared" si="36"/>
        <v>0</v>
      </c>
      <c r="AA74" s="290">
        <f t="shared" si="36"/>
        <v>0</v>
      </c>
      <c r="AB74" s="290">
        <f t="shared" si="36"/>
        <v>0</v>
      </c>
      <c r="AC74" s="290">
        <f t="shared" si="36"/>
        <v>0</v>
      </c>
      <c r="AD74" s="290">
        <f t="shared" si="36"/>
        <v>0</v>
      </c>
      <c r="AE74" s="290">
        <f t="shared" si="36"/>
        <v>0</v>
      </c>
      <c r="AF74" s="290">
        <f t="shared" si="36"/>
        <v>0</v>
      </c>
      <c r="AG74" s="290">
        <f t="shared" si="36"/>
        <v>0</v>
      </c>
      <c r="AH74" s="290">
        <f t="shared" si="36"/>
        <v>0</v>
      </c>
      <c r="AI74" s="290">
        <f t="shared" si="36"/>
        <v>0</v>
      </c>
      <c r="AJ74" s="290">
        <f t="shared" si="36"/>
        <v>0</v>
      </c>
      <c r="AK74" s="290">
        <f t="shared" si="36"/>
        <v>0</v>
      </c>
      <c r="AL74" s="290">
        <f t="shared" si="31"/>
        <v>0</v>
      </c>
      <c r="AM74" s="290">
        <f t="shared" si="32"/>
        <v>0</v>
      </c>
      <c r="AN74" s="290">
        <f t="shared" si="33"/>
        <v>0</v>
      </c>
      <c r="AO74" s="255"/>
      <c r="AP74" s="255"/>
      <c r="AQ74" s="255"/>
      <c r="AR74" s="255"/>
      <c r="AS74" s="264"/>
    </row>
    <row r="75" spans="1:45" s="256" customFormat="1" x14ac:dyDescent="0.2">
      <c r="A75" s="196">
        <v>7</v>
      </c>
      <c r="B75" s="196" t="s">
        <v>46</v>
      </c>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f t="shared" si="31"/>
        <v>0</v>
      </c>
      <c r="AM75" s="289">
        <f t="shared" si="32"/>
        <v>0</v>
      </c>
      <c r="AN75" s="289">
        <f t="shared" si="33"/>
        <v>0</v>
      </c>
      <c r="AO75" s="255"/>
      <c r="AP75" s="255"/>
      <c r="AQ75" s="296"/>
      <c r="AR75" s="296"/>
      <c r="AS75" s="268"/>
    </row>
    <row r="76" spans="1:45" s="256" customFormat="1" x14ac:dyDescent="0.2">
      <c r="A76" s="196">
        <v>8</v>
      </c>
      <c r="B76" s="196" t="s">
        <v>157</v>
      </c>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f t="shared" si="31"/>
        <v>0</v>
      </c>
      <c r="AM76" s="289">
        <f t="shared" si="32"/>
        <v>0</v>
      </c>
      <c r="AN76" s="289">
        <f t="shared" si="33"/>
        <v>0</v>
      </c>
      <c r="AO76" s="255"/>
      <c r="AP76" s="255"/>
      <c r="AQ76" s="296"/>
      <c r="AR76" s="296"/>
      <c r="AS76" s="268"/>
    </row>
    <row r="77" spans="1:45" s="256" customFormat="1" x14ac:dyDescent="0.2">
      <c r="A77" s="196">
        <v>9</v>
      </c>
      <c r="B77" s="196" t="s">
        <v>47</v>
      </c>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f t="shared" si="31"/>
        <v>0</v>
      </c>
      <c r="AM77" s="289">
        <f t="shared" si="32"/>
        <v>0</v>
      </c>
      <c r="AN77" s="289">
        <f t="shared" si="33"/>
        <v>0</v>
      </c>
      <c r="AO77" s="255"/>
      <c r="AP77" s="255"/>
      <c r="AQ77" s="296"/>
      <c r="AR77" s="296"/>
      <c r="AS77" s="268"/>
    </row>
    <row r="78" spans="1:45" s="256" customFormat="1" ht="60" x14ac:dyDescent="0.2">
      <c r="A78" s="196">
        <v>10</v>
      </c>
      <c r="B78" s="196" t="s">
        <v>50</v>
      </c>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f t="shared" si="31"/>
        <v>0</v>
      </c>
      <c r="AM78" s="289">
        <f t="shared" si="32"/>
        <v>0</v>
      </c>
      <c r="AN78" s="289">
        <f t="shared" si="33"/>
        <v>0</v>
      </c>
      <c r="AO78" s="255"/>
      <c r="AP78" s="255"/>
      <c r="AQ78" s="272"/>
      <c r="AR78" s="272"/>
      <c r="AS78" s="264"/>
    </row>
    <row r="79" spans="1:45" s="272" customFormat="1" ht="60" x14ac:dyDescent="0.2">
      <c r="A79" s="606" t="s">
        <v>55</v>
      </c>
      <c r="B79" s="607"/>
      <c r="C79" s="290">
        <f>SUM(C75:C78)</f>
        <v>0</v>
      </c>
      <c r="D79" s="290">
        <f t="shared" ref="D79:AK79" si="37">SUM(D75:D78)</f>
        <v>0</v>
      </c>
      <c r="E79" s="290">
        <f t="shared" si="37"/>
        <v>0</v>
      </c>
      <c r="F79" s="290">
        <f t="shared" si="37"/>
        <v>0</v>
      </c>
      <c r="G79" s="290">
        <f t="shared" si="37"/>
        <v>0</v>
      </c>
      <c r="H79" s="290">
        <f t="shared" si="37"/>
        <v>0</v>
      </c>
      <c r="I79" s="290">
        <f t="shared" si="37"/>
        <v>0</v>
      </c>
      <c r="J79" s="290">
        <f t="shared" si="37"/>
        <v>0</v>
      </c>
      <c r="K79" s="290">
        <f t="shared" si="37"/>
        <v>0</v>
      </c>
      <c r="L79" s="290">
        <f t="shared" si="37"/>
        <v>0</v>
      </c>
      <c r="M79" s="290">
        <f t="shared" si="37"/>
        <v>0</v>
      </c>
      <c r="N79" s="290">
        <f t="shared" si="37"/>
        <v>0</v>
      </c>
      <c r="O79" s="290">
        <f t="shared" si="37"/>
        <v>0</v>
      </c>
      <c r="P79" s="290">
        <f t="shared" si="37"/>
        <v>0</v>
      </c>
      <c r="Q79" s="290">
        <f t="shared" si="37"/>
        <v>0</v>
      </c>
      <c r="R79" s="290">
        <f t="shared" si="37"/>
        <v>0</v>
      </c>
      <c r="S79" s="290">
        <f t="shared" si="37"/>
        <v>0</v>
      </c>
      <c r="T79" s="290">
        <f t="shared" si="37"/>
        <v>0</v>
      </c>
      <c r="U79" s="290">
        <f t="shared" si="37"/>
        <v>0</v>
      </c>
      <c r="V79" s="290">
        <f t="shared" si="37"/>
        <v>0</v>
      </c>
      <c r="W79" s="290">
        <f t="shared" si="37"/>
        <v>0</v>
      </c>
      <c r="X79" s="290">
        <f t="shared" si="37"/>
        <v>0</v>
      </c>
      <c r="Y79" s="290">
        <f t="shared" si="37"/>
        <v>0</v>
      </c>
      <c r="Z79" s="290">
        <f t="shared" si="37"/>
        <v>0</v>
      </c>
      <c r="AA79" s="290">
        <f t="shared" si="37"/>
        <v>0</v>
      </c>
      <c r="AB79" s="290">
        <f t="shared" si="37"/>
        <v>0</v>
      </c>
      <c r="AC79" s="290">
        <f t="shared" si="37"/>
        <v>0</v>
      </c>
      <c r="AD79" s="290">
        <f t="shared" si="37"/>
        <v>0</v>
      </c>
      <c r="AE79" s="290">
        <f t="shared" si="37"/>
        <v>0</v>
      </c>
      <c r="AF79" s="290">
        <f t="shared" si="37"/>
        <v>0</v>
      </c>
      <c r="AG79" s="290">
        <f t="shared" si="37"/>
        <v>0</v>
      </c>
      <c r="AH79" s="290">
        <f t="shared" si="37"/>
        <v>0</v>
      </c>
      <c r="AI79" s="290">
        <f t="shared" si="37"/>
        <v>0</v>
      </c>
      <c r="AJ79" s="290">
        <f t="shared" si="37"/>
        <v>0</v>
      </c>
      <c r="AK79" s="290">
        <f t="shared" si="37"/>
        <v>0</v>
      </c>
      <c r="AL79" s="290">
        <f t="shared" si="31"/>
        <v>0</v>
      </c>
      <c r="AM79" s="290">
        <f t="shared" si="32"/>
        <v>0</v>
      </c>
      <c r="AN79" s="290">
        <f t="shared" si="33"/>
        <v>0</v>
      </c>
      <c r="AO79" s="255"/>
      <c r="AP79" s="255"/>
      <c r="AS79" s="264"/>
    </row>
    <row r="80" spans="1:45" s="256" customFormat="1" ht="51.75" customHeight="1" x14ac:dyDescent="0.2">
      <c r="A80" s="196">
        <v>11</v>
      </c>
      <c r="B80" s="196" t="s">
        <v>52</v>
      </c>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f t="shared" si="31"/>
        <v>0</v>
      </c>
      <c r="AM80" s="289">
        <f t="shared" si="32"/>
        <v>0</v>
      </c>
      <c r="AN80" s="289">
        <f t="shared" si="33"/>
        <v>0</v>
      </c>
      <c r="AO80" s="255"/>
      <c r="AP80" s="255"/>
      <c r="AQ80" s="272"/>
      <c r="AR80" s="272"/>
      <c r="AS80" s="264"/>
    </row>
    <row r="81" spans="1:45" s="256" customFormat="1" ht="51.75" customHeight="1" x14ac:dyDescent="0.2">
      <c r="A81" s="196">
        <v>12</v>
      </c>
      <c r="B81" s="196" t="s">
        <v>53</v>
      </c>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f t="shared" si="31"/>
        <v>0</v>
      </c>
      <c r="AM81" s="289">
        <f t="shared" si="32"/>
        <v>0</v>
      </c>
      <c r="AN81" s="289">
        <f t="shared" si="33"/>
        <v>0</v>
      </c>
      <c r="AO81" s="255"/>
      <c r="AP81" s="255"/>
      <c r="AQ81" s="272"/>
      <c r="AR81" s="272"/>
      <c r="AS81" s="264"/>
    </row>
    <row r="82" spans="1:45" s="256" customFormat="1" ht="51.75" customHeight="1" x14ac:dyDescent="0.2">
      <c r="A82" s="196">
        <v>13</v>
      </c>
      <c r="B82" s="196" t="s">
        <v>54</v>
      </c>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f t="shared" si="31"/>
        <v>0</v>
      </c>
      <c r="AM82" s="289">
        <f t="shared" si="32"/>
        <v>0</v>
      </c>
      <c r="AN82" s="289">
        <f t="shared" si="33"/>
        <v>0</v>
      </c>
      <c r="AO82" s="255"/>
      <c r="AP82" s="255"/>
      <c r="AQ82" s="272"/>
      <c r="AR82" s="272"/>
      <c r="AS82" s="264"/>
    </row>
    <row r="83" spans="1:45" ht="51.75" customHeight="1" x14ac:dyDescent="0.2">
      <c r="A83" s="196">
        <v>14</v>
      </c>
      <c r="B83" s="196" t="s">
        <v>160</v>
      </c>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f t="shared" si="31"/>
        <v>0</v>
      </c>
      <c r="AM83" s="289">
        <f t="shared" si="32"/>
        <v>0</v>
      </c>
      <c r="AN83" s="289">
        <f t="shared" si="33"/>
        <v>0</v>
      </c>
      <c r="AO83" s="255"/>
      <c r="AP83" s="255"/>
      <c r="AQ83" s="272"/>
      <c r="AS83" s="264"/>
    </row>
    <row r="84" spans="1:45" s="272" customFormat="1" ht="51.75" customHeight="1" x14ac:dyDescent="0.2">
      <c r="A84" s="606" t="s">
        <v>22</v>
      </c>
      <c r="B84" s="607"/>
      <c r="C84" s="290">
        <f>SUM(C80:C83)</f>
        <v>0</v>
      </c>
      <c r="D84" s="290">
        <f t="shared" ref="D84:AK84" si="38">SUM(D80:D83)</f>
        <v>0</v>
      </c>
      <c r="E84" s="290">
        <f t="shared" si="38"/>
        <v>0</v>
      </c>
      <c r="F84" s="290">
        <f t="shared" si="38"/>
        <v>0</v>
      </c>
      <c r="G84" s="290">
        <f t="shared" si="38"/>
        <v>0</v>
      </c>
      <c r="H84" s="290">
        <f t="shared" si="38"/>
        <v>0</v>
      </c>
      <c r="I84" s="290">
        <f t="shared" si="38"/>
        <v>0</v>
      </c>
      <c r="J84" s="290">
        <f t="shared" si="38"/>
        <v>0</v>
      </c>
      <c r="K84" s="290">
        <f t="shared" si="38"/>
        <v>0</v>
      </c>
      <c r="L84" s="290">
        <f t="shared" si="38"/>
        <v>0</v>
      </c>
      <c r="M84" s="290">
        <f t="shared" si="38"/>
        <v>0</v>
      </c>
      <c r="N84" s="290">
        <f t="shared" si="38"/>
        <v>0</v>
      </c>
      <c r="O84" s="290">
        <f t="shared" si="38"/>
        <v>0</v>
      </c>
      <c r="P84" s="290">
        <f t="shared" si="38"/>
        <v>0</v>
      </c>
      <c r="Q84" s="290">
        <f t="shared" si="38"/>
        <v>0</v>
      </c>
      <c r="R84" s="290">
        <f t="shared" si="38"/>
        <v>0</v>
      </c>
      <c r="S84" s="290">
        <f t="shared" si="38"/>
        <v>0</v>
      </c>
      <c r="T84" s="290">
        <f t="shared" si="38"/>
        <v>0</v>
      </c>
      <c r="U84" s="290">
        <f t="shared" si="38"/>
        <v>0</v>
      </c>
      <c r="V84" s="290">
        <f t="shared" si="38"/>
        <v>0</v>
      </c>
      <c r="W84" s="290">
        <f t="shared" si="38"/>
        <v>0</v>
      </c>
      <c r="X84" s="290">
        <f t="shared" si="38"/>
        <v>0</v>
      </c>
      <c r="Y84" s="290">
        <f t="shared" si="38"/>
        <v>0</v>
      </c>
      <c r="Z84" s="290">
        <f t="shared" si="38"/>
        <v>0</v>
      </c>
      <c r="AA84" s="290">
        <f t="shared" si="38"/>
        <v>0</v>
      </c>
      <c r="AB84" s="290">
        <f t="shared" si="38"/>
        <v>0</v>
      </c>
      <c r="AC84" s="290">
        <f t="shared" si="38"/>
        <v>0</v>
      </c>
      <c r="AD84" s="290">
        <f t="shared" si="38"/>
        <v>0</v>
      </c>
      <c r="AE84" s="290">
        <f t="shared" si="38"/>
        <v>0</v>
      </c>
      <c r="AF84" s="290">
        <f t="shared" si="38"/>
        <v>0</v>
      </c>
      <c r="AG84" s="290">
        <f t="shared" si="38"/>
        <v>0</v>
      </c>
      <c r="AH84" s="290">
        <f t="shared" si="38"/>
        <v>0</v>
      </c>
      <c r="AI84" s="290">
        <f t="shared" si="38"/>
        <v>0</v>
      </c>
      <c r="AJ84" s="290">
        <f t="shared" si="38"/>
        <v>0</v>
      </c>
      <c r="AK84" s="290">
        <f t="shared" si="38"/>
        <v>0</v>
      </c>
      <c r="AL84" s="290">
        <f t="shared" si="31"/>
        <v>0</v>
      </c>
      <c r="AM84" s="290">
        <f t="shared" si="32"/>
        <v>0</v>
      </c>
      <c r="AN84" s="290">
        <f t="shared" si="33"/>
        <v>0</v>
      </c>
      <c r="AO84" s="255"/>
      <c r="AP84" s="255"/>
      <c r="AS84" s="264"/>
    </row>
    <row r="85" spans="1:45" s="272" customFormat="1" ht="51.75" customHeight="1" x14ac:dyDescent="0.2">
      <c r="A85" s="606" t="s">
        <v>149</v>
      </c>
      <c r="B85" s="607"/>
      <c r="C85" s="290">
        <f>SUM(C84,C79)</f>
        <v>0</v>
      </c>
      <c r="D85" s="290">
        <f t="shared" ref="D85:AK85" si="39">SUM(D84,D79)</f>
        <v>0</v>
      </c>
      <c r="E85" s="290">
        <f t="shared" si="39"/>
        <v>0</v>
      </c>
      <c r="F85" s="290">
        <f t="shared" si="39"/>
        <v>0</v>
      </c>
      <c r="G85" s="290">
        <f t="shared" si="39"/>
        <v>0</v>
      </c>
      <c r="H85" s="290">
        <f t="shared" si="39"/>
        <v>0</v>
      </c>
      <c r="I85" s="290">
        <f t="shared" si="39"/>
        <v>0</v>
      </c>
      <c r="J85" s="290">
        <f t="shared" si="39"/>
        <v>0</v>
      </c>
      <c r="K85" s="290">
        <f t="shared" si="39"/>
        <v>0</v>
      </c>
      <c r="L85" s="290">
        <f t="shared" si="39"/>
        <v>0</v>
      </c>
      <c r="M85" s="290">
        <f t="shared" si="39"/>
        <v>0</v>
      </c>
      <c r="N85" s="290">
        <f t="shared" si="39"/>
        <v>0</v>
      </c>
      <c r="O85" s="290">
        <f t="shared" si="39"/>
        <v>0</v>
      </c>
      <c r="P85" s="290">
        <f t="shared" si="39"/>
        <v>0</v>
      </c>
      <c r="Q85" s="290">
        <f t="shared" si="39"/>
        <v>0</v>
      </c>
      <c r="R85" s="290">
        <f t="shared" si="39"/>
        <v>0</v>
      </c>
      <c r="S85" s="290">
        <f t="shared" si="39"/>
        <v>0</v>
      </c>
      <c r="T85" s="290">
        <f t="shared" si="39"/>
        <v>0</v>
      </c>
      <c r="U85" s="290">
        <f t="shared" si="39"/>
        <v>0</v>
      </c>
      <c r="V85" s="290">
        <f t="shared" si="39"/>
        <v>0</v>
      </c>
      <c r="W85" s="290">
        <f t="shared" si="39"/>
        <v>0</v>
      </c>
      <c r="X85" s="290">
        <f t="shared" si="39"/>
        <v>0</v>
      </c>
      <c r="Y85" s="290">
        <f t="shared" si="39"/>
        <v>0</v>
      </c>
      <c r="Z85" s="290">
        <f t="shared" si="39"/>
        <v>0</v>
      </c>
      <c r="AA85" s="290">
        <f t="shared" si="39"/>
        <v>0</v>
      </c>
      <c r="AB85" s="290">
        <f t="shared" si="39"/>
        <v>0</v>
      </c>
      <c r="AC85" s="290">
        <f t="shared" si="39"/>
        <v>0</v>
      </c>
      <c r="AD85" s="290">
        <f t="shared" si="39"/>
        <v>0</v>
      </c>
      <c r="AE85" s="290">
        <f t="shared" si="39"/>
        <v>0</v>
      </c>
      <c r="AF85" s="290">
        <f t="shared" si="39"/>
        <v>0</v>
      </c>
      <c r="AG85" s="290">
        <f t="shared" si="39"/>
        <v>0</v>
      </c>
      <c r="AH85" s="290">
        <f t="shared" si="39"/>
        <v>0</v>
      </c>
      <c r="AI85" s="290">
        <f t="shared" si="39"/>
        <v>0</v>
      </c>
      <c r="AJ85" s="290">
        <f t="shared" si="39"/>
        <v>0</v>
      </c>
      <c r="AK85" s="290">
        <f t="shared" si="39"/>
        <v>0</v>
      </c>
      <c r="AL85" s="290">
        <f t="shared" si="31"/>
        <v>0</v>
      </c>
      <c r="AM85" s="290">
        <f t="shared" si="32"/>
        <v>0</v>
      </c>
      <c r="AN85" s="290">
        <f t="shared" si="33"/>
        <v>0</v>
      </c>
      <c r="AO85" s="255"/>
      <c r="AP85" s="255"/>
      <c r="AS85" s="264"/>
    </row>
    <row r="86" spans="1:45" s="256" customFormat="1" ht="51.75" customHeight="1" x14ac:dyDescent="0.2">
      <c r="A86" s="196">
        <v>15</v>
      </c>
      <c r="B86" s="196" t="s">
        <v>23</v>
      </c>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f t="shared" si="31"/>
        <v>0</v>
      </c>
      <c r="AM86" s="289">
        <f t="shared" si="32"/>
        <v>0</v>
      </c>
      <c r="AN86" s="289">
        <f t="shared" si="33"/>
        <v>0</v>
      </c>
      <c r="AO86" s="255"/>
      <c r="AP86" s="255"/>
      <c r="AQ86" s="272"/>
      <c r="AS86" s="264"/>
    </row>
    <row r="87" spans="1:45" s="256" customFormat="1" ht="51.75" customHeight="1" x14ac:dyDescent="0.2">
      <c r="A87" s="196">
        <v>16</v>
      </c>
      <c r="B87" s="196" t="s">
        <v>117</v>
      </c>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f t="shared" si="31"/>
        <v>0</v>
      </c>
      <c r="AM87" s="289">
        <f t="shared" si="32"/>
        <v>0</v>
      </c>
      <c r="AN87" s="289">
        <f t="shared" si="33"/>
        <v>0</v>
      </c>
      <c r="AO87" s="255"/>
      <c r="AP87" s="255"/>
      <c r="AQ87" s="272"/>
      <c r="AR87" s="272"/>
      <c r="AS87" s="264"/>
    </row>
    <row r="88" spans="1:45" s="272" customFormat="1" ht="51.75" customHeight="1" x14ac:dyDescent="0.2">
      <c r="A88" s="606" t="s">
        <v>89</v>
      </c>
      <c r="B88" s="607"/>
      <c r="C88" s="290">
        <f>SUM(C86:C87)</f>
        <v>0</v>
      </c>
      <c r="D88" s="290">
        <f t="shared" ref="D88:AK88" si="40">SUM(D86:D87)</f>
        <v>0</v>
      </c>
      <c r="E88" s="290">
        <f t="shared" si="40"/>
        <v>0</v>
      </c>
      <c r="F88" s="290">
        <f t="shared" si="40"/>
        <v>0</v>
      </c>
      <c r="G88" s="290">
        <f t="shared" si="40"/>
        <v>0</v>
      </c>
      <c r="H88" s="290">
        <f t="shared" si="40"/>
        <v>0</v>
      </c>
      <c r="I88" s="290">
        <f t="shared" si="40"/>
        <v>0</v>
      </c>
      <c r="J88" s="290">
        <f t="shared" si="40"/>
        <v>0</v>
      </c>
      <c r="K88" s="290">
        <f t="shared" si="40"/>
        <v>0</v>
      </c>
      <c r="L88" s="290">
        <f t="shared" si="40"/>
        <v>0</v>
      </c>
      <c r="M88" s="290">
        <f t="shared" si="40"/>
        <v>0</v>
      </c>
      <c r="N88" s="290">
        <f t="shared" si="40"/>
        <v>0</v>
      </c>
      <c r="O88" s="290">
        <f t="shared" si="40"/>
        <v>0</v>
      </c>
      <c r="P88" s="290">
        <f t="shared" si="40"/>
        <v>0</v>
      </c>
      <c r="Q88" s="290">
        <f t="shared" si="40"/>
        <v>0</v>
      </c>
      <c r="R88" s="290">
        <f t="shared" si="40"/>
        <v>0</v>
      </c>
      <c r="S88" s="290">
        <f t="shared" si="40"/>
        <v>0</v>
      </c>
      <c r="T88" s="290">
        <f t="shared" si="40"/>
        <v>0</v>
      </c>
      <c r="U88" s="290">
        <f t="shared" si="40"/>
        <v>0</v>
      </c>
      <c r="V88" s="290">
        <f t="shared" si="40"/>
        <v>0</v>
      </c>
      <c r="W88" s="290">
        <f t="shared" si="40"/>
        <v>0</v>
      </c>
      <c r="X88" s="290">
        <f t="shared" si="40"/>
        <v>0</v>
      </c>
      <c r="Y88" s="290">
        <f t="shared" si="40"/>
        <v>0</v>
      </c>
      <c r="Z88" s="290">
        <f t="shared" si="40"/>
        <v>0</v>
      </c>
      <c r="AA88" s="290">
        <f t="shared" si="40"/>
        <v>0</v>
      </c>
      <c r="AB88" s="290">
        <f t="shared" si="40"/>
        <v>0</v>
      </c>
      <c r="AC88" s="290">
        <f t="shared" si="40"/>
        <v>0</v>
      </c>
      <c r="AD88" s="290">
        <f t="shared" si="40"/>
        <v>0</v>
      </c>
      <c r="AE88" s="290">
        <f t="shared" si="40"/>
        <v>0</v>
      </c>
      <c r="AF88" s="290">
        <f t="shared" si="40"/>
        <v>0</v>
      </c>
      <c r="AG88" s="290">
        <f t="shared" si="40"/>
        <v>0</v>
      </c>
      <c r="AH88" s="290">
        <f t="shared" si="40"/>
        <v>0</v>
      </c>
      <c r="AI88" s="290">
        <f t="shared" si="40"/>
        <v>0</v>
      </c>
      <c r="AJ88" s="290">
        <f t="shared" si="40"/>
        <v>0</v>
      </c>
      <c r="AK88" s="290">
        <f t="shared" si="40"/>
        <v>0</v>
      </c>
      <c r="AL88" s="290">
        <f t="shared" si="31"/>
        <v>0</v>
      </c>
      <c r="AM88" s="290">
        <f t="shared" si="32"/>
        <v>0</v>
      </c>
      <c r="AN88" s="290">
        <f t="shared" si="33"/>
        <v>0</v>
      </c>
      <c r="AO88" s="255"/>
      <c r="AP88" s="255"/>
      <c r="AS88" s="264"/>
    </row>
    <row r="89" spans="1:45" s="256" customFormat="1" ht="51.75" customHeight="1" x14ac:dyDescent="0.2">
      <c r="A89" s="196">
        <v>17</v>
      </c>
      <c r="B89" s="196" t="s">
        <v>24</v>
      </c>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f t="shared" si="31"/>
        <v>0</v>
      </c>
      <c r="AM89" s="289">
        <f t="shared" si="32"/>
        <v>0</v>
      </c>
      <c r="AN89" s="289">
        <f t="shared" si="33"/>
        <v>0</v>
      </c>
      <c r="AO89" s="255"/>
      <c r="AP89" s="255"/>
      <c r="AQ89" s="272"/>
      <c r="AR89" s="272"/>
      <c r="AS89" s="264"/>
    </row>
    <row r="90" spans="1:45" s="256" customFormat="1" ht="51.75" customHeight="1" x14ac:dyDescent="0.2">
      <c r="A90" s="196">
        <v>18</v>
      </c>
      <c r="B90" s="196" t="s">
        <v>150</v>
      </c>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f t="shared" si="31"/>
        <v>0</v>
      </c>
      <c r="AM90" s="289">
        <f t="shared" si="32"/>
        <v>0</v>
      </c>
      <c r="AN90" s="289">
        <f t="shared" si="33"/>
        <v>0</v>
      </c>
      <c r="AO90" s="255"/>
      <c r="AP90" s="255"/>
      <c r="AQ90" s="272"/>
      <c r="AR90" s="272"/>
      <c r="AS90" s="264"/>
    </row>
    <row r="91" spans="1:45" s="256" customFormat="1" ht="51.75" customHeight="1" x14ac:dyDescent="0.2">
      <c r="A91" s="196">
        <v>19</v>
      </c>
      <c r="B91" s="196" t="s">
        <v>90</v>
      </c>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f t="shared" si="31"/>
        <v>0</v>
      </c>
      <c r="AM91" s="289">
        <f t="shared" si="32"/>
        <v>0</v>
      </c>
      <c r="AN91" s="289">
        <f t="shared" si="33"/>
        <v>0</v>
      </c>
      <c r="AO91" s="255"/>
      <c r="AP91" s="255"/>
      <c r="AQ91" s="272"/>
      <c r="AR91" s="272"/>
      <c r="AS91" s="264"/>
    </row>
    <row r="92" spans="1:45" s="256" customFormat="1" ht="51.75" customHeight="1" x14ac:dyDescent="0.2">
      <c r="A92" s="196">
        <v>20</v>
      </c>
      <c r="B92" s="196" t="s">
        <v>25</v>
      </c>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f t="shared" si="31"/>
        <v>0</v>
      </c>
      <c r="AM92" s="289">
        <f t="shared" si="32"/>
        <v>0</v>
      </c>
      <c r="AN92" s="289">
        <f t="shared" si="33"/>
        <v>0</v>
      </c>
      <c r="AO92" s="255"/>
      <c r="AP92" s="255"/>
      <c r="AQ92" s="272"/>
      <c r="AR92" s="272"/>
      <c r="AS92" s="264"/>
    </row>
    <row r="93" spans="1:45" s="272" customFormat="1" ht="51.75" customHeight="1" x14ac:dyDescent="0.2">
      <c r="A93" s="606" t="s">
        <v>88</v>
      </c>
      <c r="B93" s="607"/>
      <c r="C93" s="290">
        <f>SUM(C89:C92)</f>
        <v>0</v>
      </c>
      <c r="D93" s="290">
        <f t="shared" ref="D93:AK93" si="41">SUM(D89:D92)</f>
        <v>0</v>
      </c>
      <c r="E93" s="290">
        <f t="shared" si="41"/>
        <v>0</v>
      </c>
      <c r="F93" s="290">
        <f t="shared" si="41"/>
        <v>0</v>
      </c>
      <c r="G93" s="290">
        <f t="shared" si="41"/>
        <v>0</v>
      </c>
      <c r="H93" s="290">
        <f t="shared" si="41"/>
        <v>0</v>
      </c>
      <c r="I93" s="290">
        <f t="shared" si="41"/>
        <v>0</v>
      </c>
      <c r="J93" s="290">
        <f t="shared" si="41"/>
        <v>0</v>
      </c>
      <c r="K93" s="290">
        <f t="shared" si="41"/>
        <v>0</v>
      </c>
      <c r="L93" s="290">
        <f t="shared" si="41"/>
        <v>0</v>
      </c>
      <c r="M93" s="290">
        <f t="shared" si="41"/>
        <v>0</v>
      </c>
      <c r="N93" s="290">
        <f t="shared" si="41"/>
        <v>0</v>
      </c>
      <c r="O93" s="290">
        <f t="shared" si="41"/>
        <v>0</v>
      </c>
      <c r="P93" s="290">
        <f t="shared" si="41"/>
        <v>0</v>
      </c>
      <c r="Q93" s="290">
        <f t="shared" si="41"/>
        <v>0</v>
      </c>
      <c r="R93" s="290">
        <f t="shared" si="41"/>
        <v>0</v>
      </c>
      <c r="S93" s="290">
        <f t="shared" si="41"/>
        <v>0</v>
      </c>
      <c r="T93" s="290">
        <f t="shared" si="41"/>
        <v>0</v>
      </c>
      <c r="U93" s="290">
        <f t="shared" si="41"/>
        <v>0</v>
      </c>
      <c r="V93" s="290">
        <f t="shared" si="41"/>
        <v>0</v>
      </c>
      <c r="W93" s="290">
        <f t="shared" si="41"/>
        <v>0</v>
      </c>
      <c r="X93" s="290">
        <f t="shared" si="41"/>
        <v>0</v>
      </c>
      <c r="Y93" s="290">
        <f t="shared" si="41"/>
        <v>0</v>
      </c>
      <c r="Z93" s="290">
        <f t="shared" si="41"/>
        <v>0</v>
      </c>
      <c r="AA93" s="290">
        <f t="shared" si="41"/>
        <v>0</v>
      </c>
      <c r="AB93" s="290">
        <f t="shared" si="41"/>
        <v>0</v>
      </c>
      <c r="AC93" s="290">
        <f t="shared" si="41"/>
        <v>0</v>
      </c>
      <c r="AD93" s="290">
        <f t="shared" si="41"/>
        <v>0</v>
      </c>
      <c r="AE93" s="290">
        <f t="shared" si="41"/>
        <v>0</v>
      </c>
      <c r="AF93" s="290">
        <f t="shared" si="41"/>
        <v>0</v>
      </c>
      <c r="AG93" s="290">
        <f t="shared" si="41"/>
        <v>0</v>
      </c>
      <c r="AH93" s="290">
        <f t="shared" si="41"/>
        <v>0</v>
      </c>
      <c r="AI93" s="290">
        <f t="shared" si="41"/>
        <v>0</v>
      </c>
      <c r="AJ93" s="290">
        <f t="shared" si="41"/>
        <v>0</v>
      </c>
      <c r="AK93" s="290">
        <f t="shared" si="41"/>
        <v>0</v>
      </c>
      <c r="AL93" s="290">
        <f t="shared" si="31"/>
        <v>0</v>
      </c>
      <c r="AM93" s="290">
        <f t="shared" si="32"/>
        <v>0</v>
      </c>
      <c r="AN93" s="290">
        <f t="shared" si="33"/>
        <v>0</v>
      </c>
      <c r="AO93" s="255"/>
      <c r="AP93" s="255"/>
      <c r="AS93" s="264"/>
    </row>
    <row r="94" spans="1:45" s="256" customFormat="1" ht="60" x14ac:dyDescent="0.2">
      <c r="A94" s="196">
        <v>21</v>
      </c>
      <c r="B94" s="196" t="s">
        <v>26</v>
      </c>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f t="shared" si="31"/>
        <v>0</v>
      </c>
      <c r="AM94" s="289">
        <f t="shared" si="32"/>
        <v>0</v>
      </c>
      <c r="AN94" s="289">
        <f t="shared" si="33"/>
        <v>0</v>
      </c>
      <c r="AO94" s="255"/>
      <c r="AP94" s="255"/>
      <c r="AQ94" s="272"/>
      <c r="AR94" s="272"/>
      <c r="AS94" s="264"/>
    </row>
    <row r="95" spans="1:45" s="256" customFormat="1" ht="60" x14ac:dyDescent="0.2">
      <c r="A95" s="196">
        <v>22</v>
      </c>
      <c r="B95" s="196" t="s">
        <v>27</v>
      </c>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f t="shared" si="31"/>
        <v>0</v>
      </c>
      <c r="AM95" s="289">
        <f t="shared" si="32"/>
        <v>0</v>
      </c>
      <c r="AN95" s="289">
        <f t="shared" si="33"/>
        <v>0</v>
      </c>
      <c r="AO95" s="255"/>
      <c r="AP95" s="255"/>
      <c r="AQ95" s="272"/>
      <c r="AR95" s="272"/>
      <c r="AS95" s="264"/>
    </row>
    <row r="96" spans="1:45" s="256" customFormat="1" ht="60" x14ac:dyDescent="0.2">
      <c r="A96" s="196">
        <v>23</v>
      </c>
      <c r="B96" s="196" t="s">
        <v>28</v>
      </c>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f t="shared" si="31"/>
        <v>0</v>
      </c>
      <c r="AM96" s="289">
        <f t="shared" si="32"/>
        <v>0</v>
      </c>
      <c r="AN96" s="289">
        <f t="shared" si="33"/>
        <v>0</v>
      </c>
      <c r="AO96" s="255"/>
      <c r="AP96" s="255"/>
      <c r="AQ96" s="272"/>
      <c r="AR96" s="272"/>
      <c r="AS96" s="264"/>
    </row>
    <row r="97" spans="1:51" s="256" customFormat="1" ht="60" x14ac:dyDescent="0.2">
      <c r="A97" s="196">
        <v>24</v>
      </c>
      <c r="B97" s="196" t="s">
        <v>45</v>
      </c>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f t="shared" si="31"/>
        <v>0</v>
      </c>
      <c r="AM97" s="289">
        <f t="shared" si="32"/>
        <v>0</v>
      </c>
      <c r="AN97" s="289">
        <f t="shared" si="33"/>
        <v>0</v>
      </c>
      <c r="AO97" s="255"/>
      <c r="AP97" s="255"/>
      <c r="AQ97" s="272"/>
      <c r="AR97" s="272"/>
      <c r="AS97" s="264"/>
    </row>
    <row r="98" spans="1:51" s="272" customFormat="1" ht="60" x14ac:dyDescent="0.2">
      <c r="A98" s="606" t="s">
        <v>29</v>
      </c>
      <c r="B98" s="607"/>
      <c r="C98" s="290">
        <f>SUM(C94:C97)</f>
        <v>0</v>
      </c>
      <c r="D98" s="290">
        <f t="shared" ref="D98:AK98" si="42">SUM(D94:D97)</f>
        <v>0</v>
      </c>
      <c r="E98" s="290">
        <f t="shared" si="42"/>
        <v>0</v>
      </c>
      <c r="F98" s="290">
        <f t="shared" si="42"/>
        <v>0</v>
      </c>
      <c r="G98" s="290">
        <f t="shared" si="42"/>
        <v>0</v>
      </c>
      <c r="H98" s="290">
        <f t="shared" si="42"/>
        <v>0</v>
      </c>
      <c r="I98" s="290">
        <f t="shared" si="42"/>
        <v>0</v>
      </c>
      <c r="J98" s="290">
        <f t="shared" si="42"/>
        <v>0</v>
      </c>
      <c r="K98" s="290">
        <f t="shared" si="42"/>
        <v>0</v>
      </c>
      <c r="L98" s="290">
        <f t="shared" si="42"/>
        <v>0</v>
      </c>
      <c r="M98" s="290">
        <f t="shared" si="42"/>
        <v>0</v>
      </c>
      <c r="N98" s="290">
        <f t="shared" si="42"/>
        <v>0</v>
      </c>
      <c r="O98" s="290">
        <f t="shared" si="42"/>
        <v>0</v>
      </c>
      <c r="P98" s="290">
        <f t="shared" si="42"/>
        <v>0</v>
      </c>
      <c r="Q98" s="290">
        <f t="shared" si="42"/>
        <v>0</v>
      </c>
      <c r="R98" s="290">
        <f t="shared" si="42"/>
        <v>0</v>
      </c>
      <c r="S98" s="290">
        <f t="shared" si="42"/>
        <v>0</v>
      </c>
      <c r="T98" s="290">
        <f t="shared" si="42"/>
        <v>0</v>
      </c>
      <c r="U98" s="290">
        <f t="shared" si="42"/>
        <v>0</v>
      </c>
      <c r="V98" s="290">
        <f t="shared" si="42"/>
        <v>0</v>
      </c>
      <c r="W98" s="290">
        <f t="shared" si="42"/>
        <v>0</v>
      </c>
      <c r="X98" s="290">
        <f t="shared" si="42"/>
        <v>0</v>
      </c>
      <c r="Y98" s="290">
        <f t="shared" si="42"/>
        <v>0</v>
      </c>
      <c r="Z98" s="290">
        <f t="shared" si="42"/>
        <v>0</v>
      </c>
      <c r="AA98" s="290">
        <f t="shared" si="42"/>
        <v>0</v>
      </c>
      <c r="AB98" s="290">
        <f t="shared" si="42"/>
        <v>0</v>
      </c>
      <c r="AC98" s="290">
        <f t="shared" si="42"/>
        <v>0</v>
      </c>
      <c r="AD98" s="290">
        <f t="shared" si="42"/>
        <v>0</v>
      </c>
      <c r="AE98" s="290">
        <f t="shared" si="42"/>
        <v>0</v>
      </c>
      <c r="AF98" s="290">
        <f t="shared" si="42"/>
        <v>0</v>
      </c>
      <c r="AG98" s="290">
        <f t="shared" si="42"/>
        <v>0</v>
      </c>
      <c r="AH98" s="290">
        <f t="shared" si="42"/>
        <v>0</v>
      </c>
      <c r="AI98" s="290">
        <f t="shared" si="42"/>
        <v>0</v>
      </c>
      <c r="AJ98" s="290">
        <f t="shared" si="42"/>
        <v>0</v>
      </c>
      <c r="AK98" s="290">
        <f t="shared" si="42"/>
        <v>0</v>
      </c>
      <c r="AL98" s="290">
        <f t="shared" si="31"/>
        <v>0</v>
      </c>
      <c r="AM98" s="290">
        <f t="shared" si="32"/>
        <v>0</v>
      </c>
      <c r="AN98" s="290">
        <f t="shared" si="33"/>
        <v>0</v>
      </c>
      <c r="AO98" s="255"/>
      <c r="AP98" s="255"/>
      <c r="AS98" s="264"/>
    </row>
    <row r="99" spans="1:51" s="272" customFormat="1" ht="60" x14ac:dyDescent="0.2">
      <c r="A99" s="606" t="s">
        <v>30</v>
      </c>
      <c r="B99" s="607"/>
      <c r="C99" s="290">
        <f>SUM(C98,C93,C88)</f>
        <v>0</v>
      </c>
      <c r="D99" s="290">
        <f t="shared" ref="D99:AK99" si="43">SUM(D98,D93,D88)</f>
        <v>0</v>
      </c>
      <c r="E99" s="290">
        <f t="shared" si="43"/>
        <v>0</v>
      </c>
      <c r="F99" s="290">
        <f t="shared" si="43"/>
        <v>0</v>
      </c>
      <c r="G99" s="290">
        <f t="shared" si="43"/>
        <v>0</v>
      </c>
      <c r="H99" s="290">
        <f t="shared" si="43"/>
        <v>0</v>
      </c>
      <c r="I99" s="290">
        <f t="shared" si="43"/>
        <v>0</v>
      </c>
      <c r="J99" s="290">
        <f t="shared" si="43"/>
        <v>0</v>
      </c>
      <c r="K99" s="290">
        <f t="shared" si="43"/>
        <v>0</v>
      </c>
      <c r="L99" s="290">
        <f t="shared" si="43"/>
        <v>0</v>
      </c>
      <c r="M99" s="290">
        <f t="shared" si="43"/>
        <v>0</v>
      </c>
      <c r="N99" s="290">
        <f t="shared" si="43"/>
        <v>0</v>
      </c>
      <c r="O99" s="290">
        <f t="shared" si="43"/>
        <v>0</v>
      </c>
      <c r="P99" s="290">
        <f t="shared" si="43"/>
        <v>0</v>
      </c>
      <c r="Q99" s="290">
        <f t="shared" si="43"/>
        <v>0</v>
      </c>
      <c r="R99" s="290">
        <f t="shared" si="43"/>
        <v>0</v>
      </c>
      <c r="S99" s="290">
        <f t="shared" si="43"/>
        <v>0</v>
      </c>
      <c r="T99" s="290">
        <f t="shared" si="43"/>
        <v>0</v>
      </c>
      <c r="U99" s="290">
        <f t="shared" si="43"/>
        <v>0</v>
      </c>
      <c r="V99" s="290">
        <f t="shared" si="43"/>
        <v>0</v>
      </c>
      <c r="W99" s="290">
        <f t="shared" si="43"/>
        <v>0</v>
      </c>
      <c r="X99" s="290">
        <f t="shared" si="43"/>
        <v>0</v>
      </c>
      <c r="Y99" s="290">
        <f t="shared" si="43"/>
        <v>0</v>
      </c>
      <c r="Z99" s="290">
        <f t="shared" si="43"/>
        <v>0</v>
      </c>
      <c r="AA99" s="290">
        <f t="shared" si="43"/>
        <v>0</v>
      </c>
      <c r="AB99" s="290">
        <f t="shared" si="43"/>
        <v>0</v>
      </c>
      <c r="AC99" s="290">
        <f t="shared" si="43"/>
        <v>0</v>
      </c>
      <c r="AD99" s="290">
        <f t="shared" si="43"/>
        <v>0</v>
      </c>
      <c r="AE99" s="290">
        <f t="shared" si="43"/>
        <v>0</v>
      </c>
      <c r="AF99" s="290">
        <f t="shared" si="43"/>
        <v>0</v>
      </c>
      <c r="AG99" s="290">
        <f t="shared" si="43"/>
        <v>0</v>
      </c>
      <c r="AH99" s="290">
        <f t="shared" si="43"/>
        <v>0</v>
      </c>
      <c r="AI99" s="290">
        <f t="shared" si="43"/>
        <v>0</v>
      </c>
      <c r="AJ99" s="290">
        <f t="shared" si="43"/>
        <v>0</v>
      </c>
      <c r="AK99" s="290">
        <f t="shared" si="43"/>
        <v>0</v>
      </c>
      <c r="AL99" s="290">
        <f t="shared" si="31"/>
        <v>0</v>
      </c>
      <c r="AM99" s="290">
        <f t="shared" si="32"/>
        <v>0</v>
      </c>
      <c r="AN99" s="290">
        <f t="shared" si="33"/>
        <v>0</v>
      </c>
      <c r="AO99" s="255"/>
      <c r="AP99" s="255"/>
      <c r="AS99" s="264"/>
    </row>
    <row r="100" spans="1:51" s="256" customFormat="1" ht="60" x14ac:dyDescent="0.2">
      <c r="A100" s="196">
        <v>25</v>
      </c>
      <c r="B100" s="196" t="s">
        <v>31</v>
      </c>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f t="shared" si="31"/>
        <v>0</v>
      </c>
      <c r="AM100" s="289">
        <f t="shared" si="32"/>
        <v>0</v>
      </c>
      <c r="AN100" s="289">
        <f t="shared" si="33"/>
        <v>0</v>
      </c>
      <c r="AO100" s="255"/>
      <c r="AP100" s="255"/>
      <c r="AQ100" s="272"/>
      <c r="AR100" s="272"/>
      <c r="AS100" s="264"/>
    </row>
    <row r="101" spans="1:51" s="256" customFormat="1" ht="60" x14ac:dyDescent="0.2">
      <c r="A101" s="196">
        <v>26</v>
      </c>
      <c r="B101" s="196" t="s">
        <v>147</v>
      </c>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f t="shared" si="31"/>
        <v>0</v>
      </c>
      <c r="AM101" s="289">
        <f t="shared" si="32"/>
        <v>0</v>
      </c>
      <c r="AN101" s="289">
        <f t="shared" si="33"/>
        <v>0</v>
      </c>
      <c r="AO101" s="255"/>
      <c r="AP101" s="255"/>
      <c r="AQ101" s="272"/>
      <c r="AR101" s="272"/>
      <c r="AS101" s="264"/>
    </row>
    <row r="102" spans="1:51" s="256" customFormat="1" ht="60" x14ac:dyDescent="0.2">
      <c r="A102" s="196">
        <v>27</v>
      </c>
      <c r="B102" s="196" t="s">
        <v>32</v>
      </c>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f t="shared" si="31"/>
        <v>0</v>
      </c>
      <c r="AM102" s="289">
        <f t="shared" si="32"/>
        <v>0</v>
      </c>
      <c r="AN102" s="289">
        <f t="shared" si="33"/>
        <v>0</v>
      </c>
      <c r="AO102" s="255"/>
      <c r="AP102" s="255"/>
      <c r="AQ102" s="272"/>
      <c r="AR102" s="272"/>
      <c r="AS102" s="264"/>
    </row>
    <row r="103" spans="1:51" s="256" customFormat="1" ht="60" x14ac:dyDescent="0.2">
      <c r="A103" s="196">
        <v>28</v>
      </c>
      <c r="B103" s="196" t="s">
        <v>33</v>
      </c>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f t="shared" si="31"/>
        <v>0</v>
      </c>
      <c r="AM103" s="289">
        <f t="shared" si="32"/>
        <v>0</v>
      </c>
      <c r="AN103" s="289">
        <f t="shared" si="33"/>
        <v>0</v>
      </c>
      <c r="AO103" s="255"/>
      <c r="AP103" s="255"/>
      <c r="AQ103" s="272"/>
      <c r="AR103" s="272"/>
      <c r="AS103" s="264"/>
    </row>
    <row r="104" spans="1:51" s="272" customFormat="1" ht="60" x14ac:dyDescent="0.2">
      <c r="A104" s="606" t="s">
        <v>34</v>
      </c>
      <c r="B104" s="607"/>
      <c r="C104" s="290">
        <f>SUM(C100:C103)</f>
        <v>0</v>
      </c>
      <c r="D104" s="290">
        <f t="shared" ref="D104:AK104" si="44">SUM(D100:D103)</f>
        <v>0</v>
      </c>
      <c r="E104" s="290">
        <f t="shared" si="44"/>
        <v>0</v>
      </c>
      <c r="F104" s="290">
        <f t="shared" si="44"/>
        <v>0</v>
      </c>
      <c r="G104" s="290">
        <f t="shared" si="44"/>
        <v>0</v>
      </c>
      <c r="H104" s="290">
        <f t="shared" si="44"/>
        <v>0</v>
      </c>
      <c r="I104" s="290">
        <f t="shared" si="44"/>
        <v>0</v>
      </c>
      <c r="J104" s="290">
        <f t="shared" si="44"/>
        <v>0</v>
      </c>
      <c r="K104" s="290">
        <f t="shared" si="44"/>
        <v>0</v>
      </c>
      <c r="L104" s="290">
        <f t="shared" si="44"/>
        <v>0</v>
      </c>
      <c r="M104" s="290">
        <f t="shared" si="44"/>
        <v>0</v>
      </c>
      <c r="N104" s="290">
        <f t="shared" si="44"/>
        <v>0</v>
      </c>
      <c r="O104" s="290">
        <f t="shared" si="44"/>
        <v>0</v>
      </c>
      <c r="P104" s="290">
        <f t="shared" si="44"/>
        <v>0</v>
      </c>
      <c r="Q104" s="290">
        <f t="shared" si="44"/>
        <v>0</v>
      </c>
      <c r="R104" s="290">
        <f t="shared" si="44"/>
        <v>0</v>
      </c>
      <c r="S104" s="290">
        <f t="shared" si="44"/>
        <v>0</v>
      </c>
      <c r="T104" s="290">
        <f t="shared" si="44"/>
        <v>0</v>
      </c>
      <c r="U104" s="290">
        <f t="shared" si="44"/>
        <v>0</v>
      </c>
      <c r="V104" s="290">
        <f t="shared" si="44"/>
        <v>0</v>
      </c>
      <c r="W104" s="290">
        <f t="shared" si="44"/>
        <v>0</v>
      </c>
      <c r="X104" s="290">
        <f t="shared" si="44"/>
        <v>0</v>
      </c>
      <c r="Y104" s="290">
        <f t="shared" si="44"/>
        <v>0</v>
      </c>
      <c r="Z104" s="290">
        <f t="shared" si="44"/>
        <v>0</v>
      </c>
      <c r="AA104" s="290">
        <f t="shared" si="44"/>
        <v>0</v>
      </c>
      <c r="AB104" s="290">
        <f t="shared" si="44"/>
        <v>0</v>
      </c>
      <c r="AC104" s="290">
        <f t="shared" si="44"/>
        <v>0</v>
      </c>
      <c r="AD104" s="290">
        <f t="shared" si="44"/>
        <v>0</v>
      </c>
      <c r="AE104" s="290">
        <f t="shared" si="44"/>
        <v>0</v>
      </c>
      <c r="AF104" s="290">
        <f t="shared" si="44"/>
        <v>0</v>
      </c>
      <c r="AG104" s="290">
        <f t="shared" si="44"/>
        <v>0</v>
      </c>
      <c r="AH104" s="290">
        <f t="shared" si="44"/>
        <v>0</v>
      </c>
      <c r="AI104" s="290">
        <f t="shared" si="44"/>
        <v>0</v>
      </c>
      <c r="AJ104" s="290">
        <f t="shared" si="44"/>
        <v>0</v>
      </c>
      <c r="AK104" s="290">
        <f t="shared" si="44"/>
        <v>0</v>
      </c>
      <c r="AL104" s="290">
        <f t="shared" si="31"/>
        <v>0</v>
      </c>
      <c r="AM104" s="290">
        <f t="shared" si="32"/>
        <v>0</v>
      </c>
      <c r="AN104" s="290">
        <f t="shared" si="33"/>
        <v>0</v>
      </c>
      <c r="AO104" s="255"/>
      <c r="AP104" s="255"/>
      <c r="AS104" s="264"/>
    </row>
    <row r="105" spans="1:51" s="256" customFormat="1" ht="60" x14ac:dyDescent="0.2">
      <c r="A105" s="196">
        <v>29</v>
      </c>
      <c r="B105" s="196" t="s">
        <v>35</v>
      </c>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f t="shared" si="31"/>
        <v>0</v>
      </c>
      <c r="AM105" s="289">
        <f t="shared" si="32"/>
        <v>0</v>
      </c>
      <c r="AN105" s="289">
        <f t="shared" si="33"/>
        <v>0</v>
      </c>
      <c r="AO105" s="255"/>
      <c r="AP105" s="255"/>
      <c r="AQ105" s="272"/>
      <c r="AR105" s="272"/>
      <c r="AS105" s="264"/>
    </row>
    <row r="106" spans="1:51" s="256" customFormat="1" ht="60" x14ac:dyDescent="0.2">
      <c r="A106" s="196">
        <v>30</v>
      </c>
      <c r="B106" s="196" t="s">
        <v>36</v>
      </c>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f t="shared" si="31"/>
        <v>0</v>
      </c>
      <c r="AM106" s="289">
        <f t="shared" si="32"/>
        <v>0</v>
      </c>
      <c r="AN106" s="289">
        <f t="shared" si="33"/>
        <v>0</v>
      </c>
      <c r="AO106" s="255"/>
      <c r="AP106" s="255"/>
      <c r="AQ106" s="272"/>
      <c r="AR106" s="272"/>
      <c r="AS106" s="264"/>
    </row>
    <row r="107" spans="1:51" s="256" customFormat="1" ht="60" x14ac:dyDescent="0.2">
      <c r="A107" s="196">
        <v>31</v>
      </c>
      <c r="B107" s="196" t="s">
        <v>37</v>
      </c>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f t="shared" si="31"/>
        <v>0</v>
      </c>
      <c r="AM107" s="289">
        <f t="shared" si="32"/>
        <v>0</v>
      </c>
      <c r="AN107" s="289">
        <f t="shared" si="33"/>
        <v>0</v>
      </c>
      <c r="AO107" s="255"/>
      <c r="AP107" s="255"/>
      <c r="AQ107" s="272"/>
      <c r="AR107" s="272"/>
      <c r="AS107" s="264"/>
    </row>
    <row r="108" spans="1:51" s="256" customFormat="1" ht="60" x14ac:dyDescent="0.2">
      <c r="A108" s="196">
        <v>32</v>
      </c>
      <c r="B108" s="196" t="s">
        <v>38</v>
      </c>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f t="shared" si="31"/>
        <v>0</v>
      </c>
      <c r="AM108" s="289">
        <f t="shared" si="32"/>
        <v>0</v>
      </c>
      <c r="AN108" s="289">
        <f t="shared" si="33"/>
        <v>0</v>
      </c>
      <c r="AO108" s="255"/>
      <c r="AP108" s="323"/>
      <c r="AQ108" s="324"/>
      <c r="AR108" s="324"/>
      <c r="AS108" s="325"/>
      <c r="AT108" s="326"/>
      <c r="AU108" s="326"/>
      <c r="AV108" s="326"/>
      <c r="AW108" s="326"/>
      <c r="AX108" s="326"/>
      <c r="AY108" s="326"/>
    </row>
    <row r="109" spans="1:51" s="272" customFormat="1" ht="60" x14ac:dyDescent="0.2">
      <c r="A109" s="606" t="s">
        <v>39</v>
      </c>
      <c r="B109" s="607"/>
      <c r="C109" s="290">
        <f>SUM(C105:C108)</f>
        <v>0</v>
      </c>
      <c r="D109" s="290">
        <f t="shared" ref="D109:AK109" si="45">SUM(D105:D108)</f>
        <v>0</v>
      </c>
      <c r="E109" s="290">
        <f t="shared" si="45"/>
        <v>0</v>
      </c>
      <c r="F109" s="290">
        <f t="shared" si="45"/>
        <v>0</v>
      </c>
      <c r="G109" s="290">
        <f t="shared" si="45"/>
        <v>0</v>
      </c>
      <c r="H109" s="290">
        <f t="shared" si="45"/>
        <v>0</v>
      </c>
      <c r="I109" s="290">
        <f t="shared" si="45"/>
        <v>0</v>
      </c>
      <c r="J109" s="290">
        <f t="shared" si="45"/>
        <v>0</v>
      </c>
      <c r="K109" s="290">
        <f t="shared" si="45"/>
        <v>0</v>
      </c>
      <c r="L109" s="290">
        <f t="shared" si="45"/>
        <v>0</v>
      </c>
      <c r="M109" s="290">
        <f t="shared" si="45"/>
        <v>0</v>
      </c>
      <c r="N109" s="290">
        <f t="shared" si="45"/>
        <v>0</v>
      </c>
      <c r="O109" s="290">
        <f t="shared" si="45"/>
        <v>0</v>
      </c>
      <c r="P109" s="290">
        <f t="shared" si="45"/>
        <v>0</v>
      </c>
      <c r="Q109" s="290">
        <f t="shared" si="45"/>
        <v>0</v>
      </c>
      <c r="R109" s="290">
        <f t="shared" si="45"/>
        <v>0</v>
      </c>
      <c r="S109" s="290">
        <f t="shared" si="45"/>
        <v>0</v>
      </c>
      <c r="T109" s="290">
        <f t="shared" si="45"/>
        <v>0</v>
      </c>
      <c r="U109" s="290">
        <f t="shared" si="45"/>
        <v>0</v>
      </c>
      <c r="V109" s="290">
        <f t="shared" si="45"/>
        <v>0</v>
      </c>
      <c r="W109" s="290">
        <f t="shared" si="45"/>
        <v>0</v>
      </c>
      <c r="X109" s="290">
        <f t="shared" si="45"/>
        <v>0</v>
      </c>
      <c r="Y109" s="290">
        <f t="shared" si="45"/>
        <v>0</v>
      </c>
      <c r="Z109" s="290">
        <f t="shared" si="45"/>
        <v>0</v>
      </c>
      <c r="AA109" s="290">
        <f t="shared" si="45"/>
        <v>0</v>
      </c>
      <c r="AB109" s="290">
        <f t="shared" si="45"/>
        <v>0</v>
      </c>
      <c r="AC109" s="290">
        <f t="shared" si="45"/>
        <v>0</v>
      </c>
      <c r="AD109" s="290">
        <f t="shared" si="45"/>
        <v>0</v>
      </c>
      <c r="AE109" s="290">
        <f t="shared" si="45"/>
        <v>0</v>
      </c>
      <c r="AF109" s="290">
        <f t="shared" si="45"/>
        <v>0</v>
      </c>
      <c r="AG109" s="290">
        <f t="shared" si="45"/>
        <v>0</v>
      </c>
      <c r="AH109" s="290">
        <f t="shared" si="45"/>
        <v>0</v>
      </c>
      <c r="AI109" s="290">
        <f t="shared" si="45"/>
        <v>0</v>
      </c>
      <c r="AJ109" s="290">
        <f t="shared" si="45"/>
        <v>0</v>
      </c>
      <c r="AK109" s="290">
        <f t="shared" si="45"/>
        <v>0</v>
      </c>
      <c r="AL109" s="290">
        <f t="shared" si="31"/>
        <v>0</v>
      </c>
      <c r="AM109" s="290">
        <f t="shared" si="32"/>
        <v>0</v>
      </c>
      <c r="AN109" s="290">
        <f t="shared" si="33"/>
        <v>0</v>
      </c>
      <c r="AO109" s="317"/>
      <c r="AP109" s="323"/>
      <c r="AQ109" s="324"/>
      <c r="AR109" s="324"/>
      <c r="AS109" s="325"/>
      <c r="AT109" s="324"/>
      <c r="AU109" s="324"/>
      <c r="AV109" s="324"/>
      <c r="AW109" s="324"/>
      <c r="AX109" s="324"/>
      <c r="AY109" s="324"/>
    </row>
    <row r="110" spans="1:51" s="272" customFormat="1" ht="60" x14ac:dyDescent="0.2">
      <c r="A110" s="606" t="s">
        <v>87</v>
      </c>
      <c r="B110" s="607"/>
      <c r="C110" s="290">
        <f>SUM(C109,C104)</f>
        <v>0</v>
      </c>
      <c r="D110" s="290">
        <f t="shared" ref="D110:AK110" si="46">SUM(D109,D104)</f>
        <v>0</v>
      </c>
      <c r="E110" s="290">
        <f t="shared" si="46"/>
        <v>0</v>
      </c>
      <c r="F110" s="290">
        <f t="shared" si="46"/>
        <v>0</v>
      </c>
      <c r="G110" s="290">
        <f t="shared" si="46"/>
        <v>0</v>
      </c>
      <c r="H110" s="290">
        <f t="shared" si="46"/>
        <v>0</v>
      </c>
      <c r="I110" s="290">
        <f t="shared" si="46"/>
        <v>0</v>
      </c>
      <c r="J110" s="290">
        <f t="shared" si="46"/>
        <v>0</v>
      </c>
      <c r="K110" s="290">
        <f t="shared" si="46"/>
        <v>0</v>
      </c>
      <c r="L110" s="290">
        <f t="shared" si="46"/>
        <v>0</v>
      </c>
      <c r="M110" s="290">
        <f t="shared" si="46"/>
        <v>0</v>
      </c>
      <c r="N110" s="290">
        <f t="shared" si="46"/>
        <v>0</v>
      </c>
      <c r="O110" s="290">
        <f t="shared" si="46"/>
        <v>0</v>
      </c>
      <c r="P110" s="290">
        <f t="shared" si="46"/>
        <v>0</v>
      </c>
      <c r="Q110" s="290">
        <f t="shared" si="46"/>
        <v>0</v>
      </c>
      <c r="R110" s="290">
        <f t="shared" si="46"/>
        <v>0</v>
      </c>
      <c r="S110" s="290">
        <f t="shared" si="46"/>
        <v>0</v>
      </c>
      <c r="T110" s="290">
        <f t="shared" si="46"/>
        <v>0</v>
      </c>
      <c r="U110" s="290">
        <f t="shared" si="46"/>
        <v>0</v>
      </c>
      <c r="V110" s="290">
        <f t="shared" si="46"/>
        <v>0</v>
      </c>
      <c r="W110" s="290">
        <f t="shared" si="46"/>
        <v>0</v>
      </c>
      <c r="X110" s="290">
        <f t="shared" si="46"/>
        <v>0</v>
      </c>
      <c r="Y110" s="290">
        <f t="shared" si="46"/>
        <v>0</v>
      </c>
      <c r="Z110" s="290">
        <f t="shared" si="46"/>
        <v>0</v>
      </c>
      <c r="AA110" s="290">
        <f t="shared" si="46"/>
        <v>0</v>
      </c>
      <c r="AB110" s="290">
        <f t="shared" si="46"/>
        <v>0</v>
      </c>
      <c r="AC110" s="290">
        <f t="shared" si="46"/>
        <v>0</v>
      </c>
      <c r="AD110" s="290">
        <f t="shared" si="46"/>
        <v>0</v>
      </c>
      <c r="AE110" s="290">
        <f t="shared" si="46"/>
        <v>0</v>
      </c>
      <c r="AF110" s="290">
        <f t="shared" si="46"/>
        <v>0</v>
      </c>
      <c r="AG110" s="290">
        <f t="shared" si="46"/>
        <v>0</v>
      </c>
      <c r="AH110" s="290">
        <f t="shared" si="46"/>
        <v>0</v>
      </c>
      <c r="AI110" s="290">
        <f t="shared" si="46"/>
        <v>0</v>
      </c>
      <c r="AJ110" s="290">
        <f t="shared" si="46"/>
        <v>0</v>
      </c>
      <c r="AK110" s="290">
        <f t="shared" si="46"/>
        <v>0</v>
      </c>
      <c r="AL110" s="290">
        <f t="shared" si="31"/>
        <v>0</v>
      </c>
      <c r="AM110" s="290">
        <f t="shared" si="32"/>
        <v>0</v>
      </c>
      <c r="AN110" s="290">
        <f t="shared" si="33"/>
        <v>0</v>
      </c>
      <c r="AO110" s="317"/>
      <c r="AP110" s="323"/>
      <c r="AQ110" s="323"/>
      <c r="AR110" s="323"/>
      <c r="AS110" s="325"/>
      <c r="AT110" s="324"/>
      <c r="AU110" s="324"/>
      <c r="AV110" s="324"/>
      <c r="AW110" s="324"/>
      <c r="AX110" s="324"/>
      <c r="AY110" s="324"/>
    </row>
    <row r="111" spans="1:51" s="272" customFormat="1" ht="60" x14ac:dyDescent="0.2">
      <c r="A111" s="608" t="s">
        <v>40</v>
      </c>
      <c r="B111" s="609"/>
      <c r="C111" s="290">
        <f>SUM(C110,C99,C85,C74)</f>
        <v>0</v>
      </c>
      <c r="D111" s="290">
        <f t="shared" ref="D111:AK111" si="47">SUM(D110,D99,D85,D74)</f>
        <v>0</v>
      </c>
      <c r="E111" s="290">
        <f t="shared" si="47"/>
        <v>0</v>
      </c>
      <c r="F111" s="290">
        <f t="shared" si="47"/>
        <v>0</v>
      </c>
      <c r="G111" s="290">
        <f t="shared" si="47"/>
        <v>0</v>
      </c>
      <c r="H111" s="290">
        <f t="shared" si="47"/>
        <v>0</v>
      </c>
      <c r="I111" s="290">
        <f t="shared" si="47"/>
        <v>0</v>
      </c>
      <c r="J111" s="290">
        <f t="shared" si="47"/>
        <v>0</v>
      </c>
      <c r="K111" s="290">
        <f t="shared" si="47"/>
        <v>0</v>
      </c>
      <c r="L111" s="290">
        <f t="shared" si="47"/>
        <v>0</v>
      </c>
      <c r="M111" s="290">
        <f t="shared" si="47"/>
        <v>0</v>
      </c>
      <c r="N111" s="290">
        <f t="shared" si="47"/>
        <v>0</v>
      </c>
      <c r="O111" s="290">
        <f t="shared" si="47"/>
        <v>0</v>
      </c>
      <c r="P111" s="290">
        <f t="shared" si="47"/>
        <v>0</v>
      </c>
      <c r="Q111" s="290">
        <f t="shared" si="47"/>
        <v>0</v>
      </c>
      <c r="R111" s="290">
        <f t="shared" si="47"/>
        <v>0</v>
      </c>
      <c r="S111" s="290">
        <f t="shared" si="47"/>
        <v>0</v>
      </c>
      <c r="T111" s="290">
        <f t="shared" si="47"/>
        <v>0</v>
      </c>
      <c r="U111" s="290">
        <f t="shared" si="47"/>
        <v>0</v>
      </c>
      <c r="V111" s="290">
        <f t="shared" si="47"/>
        <v>0</v>
      </c>
      <c r="W111" s="290">
        <f t="shared" si="47"/>
        <v>0</v>
      </c>
      <c r="X111" s="290">
        <f t="shared" si="47"/>
        <v>0</v>
      </c>
      <c r="Y111" s="290">
        <f t="shared" si="47"/>
        <v>0</v>
      </c>
      <c r="Z111" s="290">
        <f t="shared" si="47"/>
        <v>0</v>
      </c>
      <c r="AA111" s="290">
        <f t="shared" si="47"/>
        <v>0</v>
      </c>
      <c r="AB111" s="290">
        <f t="shared" si="47"/>
        <v>0</v>
      </c>
      <c r="AC111" s="290">
        <f t="shared" si="47"/>
        <v>0</v>
      </c>
      <c r="AD111" s="290">
        <f t="shared" si="47"/>
        <v>0</v>
      </c>
      <c r="AE111" s="290">
        <f t="shared" si="47"/>
        <v>0</v>
      </c>
      <c r="AF111" s="290">
        <f t="shared" si="47"/>
        <v>0</v>
      </c>
      <c r="AG111" s="290">
        <f t="shared" si="47"/>
        <v>0</v>
      </c>
      <c r="AH111" s="290">
        <f t="shared" si="47"/>
        <v>0</v>
      </c>
      <c r="AI111" s="290">
        <f t="shared" si="47"/>
        <v>0</v>
      </c>
      <c r="AJ111" s="290">
        <f t="shared" si="47"/>
        <v>0</v>
      </c>
      <c r="AK111" s="290">
        <f t="shared" si="47"/>
        <v>0</v>
      </c>
      <c r="AL111" s="290">
        <f>C111+E111+G111+I111+K111+M111+O111+Q111+S111+U111+W111+Y111+AA111+AC111+AE111+AG111+AH111+AI111+AJ111+AK111</f>
        <v>0</v>
      </c>
      <c r="AM111" s="290">
        <f>D111+F111+H111+J111+L111+N111+P111+R111+T111+V111+X111+Z111+AB111+AD111+AF111</f>
        <v>0</v>
      </c>
      <c r="AN111" s="290">
        <f>AL111+AM111</f>
        <v>0</v>
      </c>
      <c r="AO111" s="317">
        <f>13876+2045</f>
        <v>15921</v>
      </c>
      <c r="AP111" s="323"/>
      <c r="AQ111" s="323">
        <f>13876+2045</f>
        <v>15921</v>
      </c>
      <c r="AR111" s="323"/>
      <c r="AS111" s="325"/>
      <c r="AT111" s="324"/>
      <c r="AU111" s="324"/>
      <c r="AV111" s="324"/>
      <c r="AW111" s="324"/>
      <c r="AX111" s="324"/>
      <c r="AY111" s="324"/>
    </row>
    <row r="112" spans="1:51" s="272" customFormat="1" ht="36" customHeight="1" x14ac:dyDescent="0.2">
      <c r="A112" s="637"/>
      <c r="B112" s="637"/>
      <c r="C112" s="637"/>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255"/>
      <c r="AJ112" s="255"/>
      <c r="AK112" s="255"/>
      <c r="AO112" s="318"/>
      <c r="AP112" s="324"/>
      <c r="AQ112" s="325"/>
      <c r="AR112" s="324"/>
      <c r="AS112" s="324"/>
      <c r="AT112" s="324"/>
      <c r="AU112" s="324"/>
      <c r="AV112" s="324"/>
      <c r="AW112" s="324"/>
      <c r="AX112" s="324"/>
      <c r="AY112" s="324"/>
    </row>
    <row r="113" spans="1:51" s="272" customFormat="1" ht="10.5" customHeight="1" x14ac:dyDescent="0.2">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O113" s="318"/>
      <c r="AP113" s="324"/>
      <c r="AQ113" s="325"/>
      <c r="AR113" s="324"/>
      <c r="AS113" s="324"/>
      <c r="AT113" s="324"/>
      <c r="AU113" s="324"/>
      <c r="AV113" s="324"/>
      <c r="AW113" s="324"/>
      <c r="AX113" s="324"/>
      <c r="AY113" s="324"/>
    </row>
    <row r="114" spans="1:51" s="272" customFormat="1" ht="34.5" customHeight="1" x14ac:dyDescent="0.2">
      <c r="A114" s="269"/>
      <c r="B114" s="269"/>
      <c r="C114" s="269"/>
      <c r="D114" s="297"/>
      <c r="E114" s="297"/>
      <c r="F114" s="297"/>
      <c r="G114" s="297"/>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O114" s="318"/>
      <c r="AP114" s="324"/>
      <c r="AQ114" s="325"/>
      <c r="AR114" s="324"/>
      <c r="AS114" s="324"/>
      <c r="AT114" s="324"/>
      <c r="AU114" s="324"/>
      <c r="AV114" s="324"/>
      <c r="AW114" s="324"/>
      <c r="AX114" s="324"/>
      <c r="AY114" s="324"/>
    </row>
    <row r="115" spans="1:51" s="272" customFormat="1" ht="34.5" customHeight="1" x14ac:dyDescent="0.2">
      <c r="A115" s="269"/>
      <c r="B115" s="269"/>
      <c r="C115" s="269"/>
      <c r="D115" s="175" t="s">
        <v>141</v>
      </c>
      <c r="E115" s="175"/>
      <c r="F115" s="175"/>
      <c r="G115" s="175"/>
      <c r="H115" s="198"/>
      <c r="I115" s="269"/>
      <c r="J115" s="269"/>
      <c r="K115" s="269"/>
      <c r="L115" s="269"/>
      <c r="M115" s="269"/>
      <c r="N115" s="269"/>
      <c r="O115" s="269"/>
      <c r="P115" s="269"/>
      <c r="Q115" s="269"/>
      <c r="R115" s="269"/>
      <c r="S115" s="269"/>
      <c r="T115" s="269"/>
      <c r="U115" s="269"/>
      <c r="V115" s="269"/>
      <c r="W115" s="269"/>
      <c r="X115" s="269"/>
      <c r="Y115" s="269"/>
      <c r="Z115" s="269"/>
      <c r="AA115" s="269"/>
      <c r="AF115" s="269"/>
      <c r="AG115" s="269"/>
      <c r="AK115" s="603" t="s">
        <v>104</v>
      </c>
      <c r="AL115" s="603"/>
      <c r="AM115" s="603"/>
      <c r="AN115" s="603"/>
      <c r="AO115" s="318"/>
      <c r="AP115" s="324"/>
      <c r="AQ115" s="325"/>
      <c r="AR115" s="324"/>
      <c r="AS115" s="324"/>
      <c r="AT115" s="324"/>
      <c r="AU115" s="324"/>
      <c r="AV115" s="324"/>
      <c r="AW115" s="324"/>
      <c r="AX115" s="324"/>
      <c r="AY115" s="324"/>
    </row>
    <row r="116" spans="1:51" s="272" customFormat="1" ht="42.75" customHeight="1" x14ac:dyDescent="0.2">
      <c r="A116" s="269"/>
      <c r="B116" s="269"/>
      <c r="C116" s="269"/>
      <c r="D116" s="175" t="s">
        <v>40</v>
      </c>
      <c r="E116" s="175"/>
      <c r="F116" s="175"/>
      <c r="G116" s="175"/>
      <c r="H116" s="198"/>
      <c r="I116" s="269"/>
      <c r="J116" s="269"/>
      <c r="K116" s="269"/>
      <c r="L116" s="269"/>
      <c r="M116" s="269"/>
      <c r="N116" s="269"/>
      <c r="O116" s="269"/>
      <c r="P116" s="269"/>
      <c r="Q116" s="269"/>
      <c r="R116" s="269"/>
      <c r="S116" s="269"/>
      <c r="T116" s="269"/>
      <c r="U116" s="269"/>
      <c r="V116" s="269"/>
      <c r="W116" s="269"/>
      <c r="X116" s="269"/>
      <c r="Y116" s="269"/>
      <c r="Z116" s="269"/>
      <c r="AA116" s="269"/>
      <c r="AF116" s="269"/>
      <c r="AG116" s="269"/>
      <c r="AK116" s="603"/>
      <c r="AL116" s="603"/>
      <c r="AM116" s="603"/>
      <c r="AN116" s="603"/>
      <c r="AO116" s="318"/>
      <c r="AP116" s="324"/>
      <c r="AQ116" s="325"/>
      <c r="AR116" s="324"/>
      <c r="AS116" s="324"/>
      <c r="AT116" s="324"/>
      <c r="AU116" s="324"/>
      <c r="AV116" s="324"/>
      <c r="AW116" s="324"/>
      <c r="AX116" s="324"/>
      <c r="AY116" s="324"/>
    </row>
    <row r="117" spans="1:51" s="272" customFormat="1" ht="17.25" customHeight="1" x14ac:dyDescent="0.2">
      <c r="A117" s="269"/>
      <c r="B117" s="269"/>
      <c r="C117" s="269"/>
      <c r="D117" s="269"/>
      <c r="E117" s="269"/>
      <c r="F117" s="269"/>
      <c r="G117" s="269"/>
      <c r="H117" s="269"/>
      <c r="I117" s="269"/>
      <c r="J117" s="269"/>
      <c r="K117" s="269"/>
      <c r="L117" s="269"/>
      <c r="M117" s="269"/>
      <c r="N117" s="603"/>
      <c r="O117" s="603"/>
      <c r="P117" s="603"/>
      <c r="Q117" s="603"/>
      <c r="R117" s="269"/>
      <c r="S117" s="269"/>
      <c r="T117" s="269"/>
      <c r="U117" s="269"/>
      <c r="V117" s="269"/>
      <c r="W117" s="269"/>
      <c r="X117" s="269"/>
      <c r="Y117" s="269"/>
      <c r="Z117" s="269"/>
      <c r="AA117" s="269"/>
      <c r="AB117" s="269"/>
      <c r="AC117" s="269"/>
      <c r="AD117" s="269"/>
      <c r="AE117" s="269"/>
      <c r="AF117" s="269"/>
      <c r="AG117" s="269"/>
      <c r="AO117" s="318"/>
      <c r="AP117" s="340"/>
      <c r="AQ117" s="341"/>
      <c r="AR117" s="340"/>
      <c r="AS117" s="340"/>
      <c r="AT117" s="324"/>
      <c r="AU117" s="324"/>
      <c r="AV117" s="324"/>
      <c r="AW117" s="324"/>
      <c r="AX117" s="324"/>
      <c r="AY117" s="324"/>
    </row>
    <row r="118" spans="1:51" s="254" customFormat="1" ht="37.5" customHeight="1" x14ac:dyDescent="0.2">
      <c r="A118" s="605" t="s">
        <v>198</v>
      </c>
      <c r="B118" s="605"/>
      <c r="C118" s="605"/>
      <c r="D118" s="605"/>
      <c r="E118" s="605"/>
      <c r="F118" s="605"/>
      <c r="G118" s="605"/>
      <c r="H118" s="605"/>
      <c r="I118" s="605"/>
      <c r="J118" s="605"/>
      <c r="K118" s="605"/>
      <c r="L118" s="605"/>
      <c r="M118" s="605"/>
      <c r="N118" s="605"/>
      <c r="O118" s="605"/>
      <c r="P118" s="605"/>
      <c r="Q118" s="605"/>
      <c r="R118" s="605"/>
      <c r="S118" s="605"/>
      <c r="T118" s="605"/>
      <c r="U118" s="605"/>
      <c r="V118" s="605"/>
      <c r="W118" s="605"/>
      <c r="X118" s="605"/>
      <c r="Y118" s="605"/>
      <c r="Z118" s="605"/>
      <c r="AA118" s="605"/>
      <c r="AB118" s="605"/>
      <c r="AC118" s="605"/>
      <c r="AD118" s="605"/>
      <c r="AE118" s="605"/>
      <c r="AF118" s="605"/>
      <c r="AG118" s="605"/>
      <c r="AH118" s="605"/>
      <c r="AI118" s="605"/>
      <c r="AJ118" s="605"/>
      <c r="AK118" s="605"/>
      <c r="AL118" s="605"/>
      <c r="AO118" s="318"/>
      <c r="AP118" s="342"/>
      <c r="AQ118" s="341"/>
      <c r="AR118" s="342"/>
      <c r="AS118" s="342"/>
      <c r="AT118" s="327"/>
      <c r="AU118" s="327"/>
      <c r="AV118" s="327"/>
      <c r="AW118" s="327"/>
      <c r="AX118" s="327"/>
      <c r="AY118" s="327"/>
    </row>
    <row r="119" spans="1:51" s="172" customFormat="1" ht="37.5" customHeight="1" x14ac:dyDescent="0.2">
      <c r="O119" s="269"/>
      <c r="P119" s="269"/>
      <c r="AG119" s="610" t="s">
        <v>152</v>
      </c>
      <c r="AH119" s="638"/>
      <c r="AI119" s="611"/>
      <c r="AJ119" s="298"/>
      <c r="AK119" s="299" t="s">
        <v>125</v>
      </c>
      <c r="AL119" s="299"/>
      <c r="AO119" s="319"/>
      <c r="AP119" s="343"/>
      <c r="AQ119" s="337"/>
      <c r="AR119" s="343"/>
      <c r="AS119" s="343"/>
      <c r="AT119" s="328"/>
      <c r="AU119" s="328"/>
      <c r="AV119" s="328"/>
      <c r="AW119" s="328"/>
      <c r="AX119" s="328"/>
      <c r="AY119" s="328"/>
    </row>
    <row r="120" spans="1:51" s="173" customFormat="1" ht="37.5" customHeight="1" x14ac:dyDescent="0.2">
      <c r="A120" s="277" t="s">
        <v>0</v>
      </c>
      <c r="B120" s="277" t="s">
        <v>1</v>
      </c>
      <c r="C120" s="610" t="s">
        <v>2</v>
      </c>
      <c r="D120" s="611"/>
      <c r="E120" s="610" t="s">
        <v>3</v>
      </c>
      <c r="F120" s="611"/>
      <c r="G120" s="610" t="s">
        <v>4</v>
      </c>
      <c r="H120" s="611"/>
      <c r="I120" s="610" t="s">
        <v>5</v>
      </c>
      <c r="J120" s="611"/>
      <c r="K120" s="610" t="s">
        <v>6</v>
      </c>
      <c r="L120" s="611"/>
      <c r="M120" s="610" t="s">
        <v>7</v>
      </c>
      <c r="N120" s="611"/>
      <c r="O120" s="610" t="s">
        <v>41</v>
      </c>
      <c r="P120" s="611"/>
      <c r="Q120" s="610" t="s">
        <v>8</v>
      </c>
      <c r="R120" s="611"/>
      <c r="S120" s="610" t="s">
        <v>9</v>
      </c>
      <c r="T120" s="611"/>
      <c r="U120" s="610" t="s">
        <v>10</v>
      </c>
      <c r="V120" s="611"/>
      <c r="W120" s="610" t="s">
        <v>11</v>
      </c>
      <c r="X120" s="611"/>
      <c r="Y120" s="610" t="s">
        <v>12</v>
      </c>
      <c r="Z120" s="611"/>
      <c r="AA120" s="610" t="s">
        <v>42</v>
      </c>
      <c r="AB120" s="611"/>
      <c r="AC120" s="610" t="s">
        <v>43</v>
      </c>
      <c r="AD120" s="611"/>
      <c r="AE120" s="610" t="s">
        <v>44</v>
      </c>
      <c r="AF120" s="611"/>
      <c r="AG120" s="612" t="s">
        <v>161</v>
      </c>
      <c r="AH120" s="612" t="s">
        <v>14</v>
      </c>
      <c r="AI120" s="612" t="s">
        <v>162</v>
      </c>
      <c r="AJ120" s="610" t="s">
        <v>16</v>
      </c>
      <c r="AK120" s="611"/>
      <c r="AL120" s="632" t="s">
        <v>17</v>
      </c>
      <c r="AM120" s="630" t="s">
        <v>183</v>
      </c>
      <c r="AN120" s="631" t="s">
        <v>184</v>
      </c>
      <c r="AO120" s="312"/>
      <c r="AP120" s="344"/>
      <c r="AQ120" s="341"/>
      <c r="AR120" s="344"/>
      <c r="AS120" s="344"/>
      <c r="AT120" s="330"/>
      <c r="AU120" s="330"/>
      <c r="AV120" s="330"/>
      <c r="AW120" s="330"/>
      <c r="AX120" s="330"/>
      <c r="AY120" s="330"/>
    </row>
    <row r="121" spans="1:51" s="173" customFormat="1" ht="37.5" customHeight="1" x14ac:dyDescent="0.2">
      <c r="A121" s="278"/>
      <c r="B121" s="278"/>
      <c r="C121" s="274" t="s">
        <v>18</v>
      </c>
      <c r="D121" s="274" t="s">
        <v>19</v>
      </c>
      <c r="E121" s="274" t="s">
        <v>18</v>
      </c>
      <c r="F121" s="274" t="s">
        <v>19</v>
      </c>
      <c r="G121" s="274" t="s">
        <v>18</v>
      </c>
      <c r="H121" s="274" t="s">
        <v>19</v>
      </c>
      <c r="I121" s="274" t="s">
        <v>18</v>
      </c>
      <c r="J121" s="274" t="s">
        <v>19</v>
      </c>
      <c r="K121" s="274" t="s">
        <v>18</v>
      </c>
      <c r="L121" s="274" t="s">
        <v>19</v>
      </c>
      <c r="M121" s="274" t="s">
        <v>18</v>
      </c>
      <c r="N121" s="274" t="s">
        <v>19</v>
      </c>
      <c r="O121" s="274" t="s">
        <v>18</v>
      </c>
      <c r="P121" s="274" t="s">
        <v>19</v>
      </c>
      <c r="Q121" s="274" t="s">
        <v>18</v>
      </c>
      <c r="R121" s="274" t="s">
        <v>19</v>
      </c>
      <c r="S121" s="274" t="s">
        <v>18</v>
      </c>
      <c r="T121" s="274" t="s">
        <v>19</v>
      </c>
      <c r="U121" s="274" t="s">
        <v>18</v>
      </c>
      <c r="V121" s="274" t="s">
        <v>19</v>
      </c>
      <c r="W121" s="274" t="s">
        <v>18</v>
      </c>
      <c r="X121" s="274" t="s">
        <v>19</v>
      </c>
      <c r="Y121" s="274" t="s">
        <v>18</v>
      </c>
      <c r="Z121" s="274" t="s">
        <v>19</v>
      </c>
      <c r="AA121" s="274" t="s">
        <v>18</v>
      </c>
      <c r="AB121" s="274" t="s">
        <v>19</v>
      </c>
      <c r="AC121" s="274" t="s">
        <v>18</v>
      </c>
      <c r="AD121" s="274" t="s">
        <v>19</v>
      </c>
      <c r="AE121" s="274" t="s">
        <v>18</v>
      </c>
      <c r="AF121" s="274" t="s">
        <v>19</v>
      </c>
      <c r="AG121" s="613"/>
      <c r="AH121" s="613"/>
      <c r="AI121" s="613"/>
      <c r="AJ121" s="274" t="s">
        <v>18</v>
      </c>
      <c r="AK121" s="274" t="s">
        <v>19</v>
      </c>
      <c r="AL121" s="632"/>
      <c r="AM121" s="630"/>
      <c r="AN121" s="631"/>
      <c r="AO121" s="312"/>
      <c r="AP121" s="344"/>
      <c r="AQ121" s="341"/>
      <c r="AR121" s="344"/>
      <c r="AS121" s="344"/>
      <c r="AT121" s="330"/>
      <c r="AU121" s="330"/>
      <c r="AV121" s="330"/>
      <c r="AW121" s="330"/>
      <c r="AX121" s="330"/>
      <c r="AY121" s="330"/>
    </row>
    <row r="122" spans="1:51" s="172" customFormat="1" ht="54" customHeight="1" x14ac:dyDescent="0.2">
      <c r="A122" s="196">
        <v>1</v>
      </c>
      <c r="B122" s="196" t="s">
        <v>84</v>
      </c>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f>C122+E122+G122+I122+K122+M122+O122+Q122+S122+U122+W122+Y122+AA122+AC122+AE122+AG122+AH122+AI122</f>
        <v>0</v>
      </c>
      <c r="AK122" s="212">
        <f>D122+F122+H122+J122+L122+N122+P122+R122+T122+V122+X122+Z122+AB122+AD122+AF122</f>
        <v>0</v>
      </c>
      <c r="AL122" s="212">
        <f>AJ122+AK122</f>
        <v>0</v>
      </c>
      <c r="AM122" s="313">
        <f>'[3]July-19'!AL122+AN6</f>
        <v>2539</v>
      </c>
      <c r="AN122" s="313">
        <f>AM122-AL122</f>
        <v>2539</v>
      </c>
      <c r="AO122" s="312">
        <f>'[3]July-19'!AL122+AN6</f>
        <v>2539</v>
      </c>
      <c r="AP122" s="350">
        <f>AL122-AO122</f>
        <v>-2539</v>
      </c>
      <c r="AQ122" s="337"/>
      <c r="AR122" s="343"/>
      <c r="AS122" s="343"/>
      <c r="AT122" s="328"/>
      <c r="AU122" s="328"/>
      <c r="AV122" s="328"/>
      <c r="AW122" s="328"/>
      <c r="AX122" s="328"/>
      <c r="AY122" s="328"/>
    </row>
    <row r="123" spans="1:51" s="172" customFormat="1" ht="54" customHeight="1" x14ac:dyDescent="0.2">
      <c r="A123" s="196">
        <v>2</v>
      </c>
      <c r="B123" s="196" t="s">
        <v>51</v>
      </c>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f t="shared" ref="AJ123:AJ166" si="48">C123+E123+G123+I123+K123+M123+O123+Q123+S123+U123+W123+Y123+AA123+AC123+AE123+AG123+AH123+AI123</f>
        <v>0</v>
      </c>
      <c r="AK123" s="212">
        <f t="shared" ref="AK123:AK166" si="49">D123+F123+H123+J123+L123+N123+P123+R123+T123+V123+X123+Z123+AB123+AD123+AF123</f>
        <v>0</v>
      </c>
      <c r="AL123" s="212">
        <f t="shared" ref="AL123:AL166" si="50">AJ123+AK123</f>
        <v>0</v>
      </c>
      <c r="AM123" s="313">
        <f>'[3]July-19'!AL123+AN7</f>
        <v>3235</v>
      </c>
      <c r="AN123" s="313">
        <f>AM123-AL123</f>
        <v>3235</v>
      </c>
      <c r="AO123" s="312">
        <f>'[3]July-19'!AL123+AN7</f>
        <v>3235</v>
      </c>
      <c r="AP123" s="350">
        <f t="shared" ref="AP123:AP167" si="51">AL123-AO123</f>
        <v>-3235</v>
      </c>
      <c r="AQ123" s="337">
        <f>939+3</f>
        <v>942</v>
      </c>
      <c r="AR123" s="343"/>
      <c r="AS123" s="351">
        <f>1457+9</f>
        <v>1466</v>
      </c>
      <c r="AT123" s="328"/>
      <c r="AU123" s="328"/>
      <c r="AV123" s="328"/>
      <c r="AW123" s="328"/>
      <c r="AX123" s="328"/>
      <c r="AY123" s="328"/>
    </row>
    <row r="124" spans="1:51" s="172" customFormat="1" ht="54" customHeight="1" x14ac:dyDescent="0.2">
      <c r="A124" s="196">
        <v>3</v>
      </c>
      <c r="B124" s="196" t="s">
        <v>81</v>
      </c>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f t="shared" si="48"/>
        <v>0</v>
      </c>
      <c r="AK124" s="212">
        <f t="shared" si="49"/>
        <v>0</v>
      </c>
      <c r="AL124" s="212">
        <f t="shared" si="50"/>
        <v>0</v>
      </c>
      <c r="AM124" s="313">
        <f>'[3]July-19'!AL124+AN8</f>
        <v>4660</v>
      </c>
      <c r="AN124" s="313">
        <f>AM124-AL124</f>
        <v>4660</v>
      </c>
      <c r="AO124" s="312">
        <f>'[3]July-19'!AL124+AN8</f>
        <v>4660</v>
      </c>
      <c r="AP124" s="350">
        <f t="shared" si="51"/>
        <v>-4660</v>
      </c>
      <c r="AQ124" s="337" t="s">
        <v>185</v>
      </c>
      <c r="AR124" s="343"/>
      <c r="AS124" s="343"/>
      <c r="AT124" s="328"/>
      <c r="AU124" s="328"/>
      <c r="AV124" s="328"/>
      <c r="AW124" s="328"/>
      <c r="AX124" s="328"/>
      <c r="AY124" s="328"/>
    </row>
    <row r="125" spans="1:51" s="173" customFormat="1" ht="54" customHeight="1" x14ac:dyDescent="0.2">
      <c r="A125" s="606" t="s">
        <v>56</v>
      </c>
      <c r="B125" s="607"/>
      <c r="C125" s="213">
        <f>SUM(C122:C124)</f>
        <v>0</v>
      </c>
      <c r="D125" s="213">
        <f t="shared" ref="D125:AI125" si="52">SUM(D122:D124)</f>
        <v>0</v>
      </c>
      <c r="E125" s="213">
        <f t="shared" si="52"/>
        <v>0</v>
      </c>
      <c r="F125" s="213">
        <f t="shared" si="52"/>
        <v>0</v>
      </c>
      <c r="G125" s="213">
        <f t="shared" si="52"/>
        <v>0</v>
      </c>
      <c r="H125" s="213">
        <f t="shared" si="52"/>
        <v>0</v>
      </c>
      <c r="I125" s="213">
        <f t="shared" si="52"/>
        <v>0</v>
      </c>
      <c r="J125" s="213">
        <f t="shared" si="52"/>
        <v>0</v>
      </c>
      <c r="K125" s="213">
        <f t="shared" si="52"/>
        <v>0</v>
      </c>
      <c r="L125" s="213">
        <f t="shared" si="52"/>
        <v>0</v>
      </c>
      <c r="M125" s="213">
        <f t="shared" si="52"/>
        <v>0</v>
      </c>
      <c r="N125" s="213">
        <f t="shared" si="52"/>
        <v>0</v>
      </c>
      <c r="O125" s="213">
        <f t="shared" si="52"/>
        <v>0</v>
      </c>
      <c r="P125" s="213">
        <f t="shared" si="52"/>
        <v>0</v>
      </c>
      <c r="Q125" s="213">
        <f t="shared" si="52"/>
        <v>0</v>
      </c>
      <c r="R125" s="213">
        <f t="shared" si="52"/>
        <v>0</v>
      </c>
      <c r="S125" s="213">
        <f t="shared" si="52"/>
        <v>0</v>
      </c>
      <c r="T125" s="213">
        <f t="shared" si="52"/>
        <v>0</v>
      </c>
      <c r="U125" s="213">
        <f t="shared" si="52"/>
        <v>0</v>
      </c>
      <c r="V125" s="213">
        <f t="shared" si="52"/>
        <v>0</v>
      </c>
      <c r="W125" s="213">
        <f t="shared" si="52"/>
        <v>0</v>
      </c>
      <c r="X125" s="213">
        <f t="shared" si="52"/>
        <v>0</v>
      </c>
      <c r="Y125" s="213">
        <f t="shared" si="52"/>
        <v>0</v>
      </c>
      <c r="Z125" s="213">
        <f t="shared" si="52"/>
        <v>0</v>
      </c>
      <c r="AA125" s="213">
        <f t="shared" si="52"/>
        <v>0</v>
      </c>
      <c r="AB125" s="213">
        <f t="shared" si="52"/>
        <v>0</v>
      </c>
      <c r="AC125" s="213">
        <f t="shared" si="52"/>
        <v>0</v>
      </c>
      <c r="AD125" s="213">
        <f t="shared" si="52"/>
        <v>0</v>
      </c>
      <c r="AE125" s="213">
        <f t="shared" si="52"/>
        <v>0</v>
      </c>
      <c r="AF125" s="213">
        <f t="shared" si="52"/>
        <v>0</v>
      </c>
      <c r="AG125" s="213">
        <f t="shared" si="52"/>
        <v>0</v>
      </c>
      <c r="AH125" s="213">
        <f t="shared" si="52"/>
        <v>0</v>
      </c>
      <c r="AI125" s="213">
        <f t="shared" si="52"/>
        <v>0</v>
      </c>
      <c r="AJ125" s="213">
        <f>C125+E125+G125+I125+K125+M125+O125+Q125+S125+U125+W125+Y125+AA125+AC125+AE125+AG125+AH125+AI125</f>
        <v>0</v>
      </c>
      <c r="AK125" s="213">
        <f t="shared" si="49"/>
        <v>0</v>
      </c>
      <c r="AL125" s="213">
        <f t="shared" si="50"/>
        <v>0</v>
      </c>
      <c r="AM125" s="313">
        <f>'[3]July-19'!AL125+AN9</f>
        <v>10434</v>
      </c>
      <c r="AN125" s="313">
        <f>SUM(AN122:AN124)</f>
        <v>10434</v>
      </c>
      <c r="AO125" s="312">
        <f>'[3]July-19'!AL125+AN9</f>
        <v>10434</v>
      </c>
      <c r="AP125" s="352">
        <f t="shared" si="51"/>
        <v>-10434</v>
      </c>
      <c r="AQ125" s="341">
        <f>SUM(C125:AG125)</f>
        <v>0</v>
      </c>
      <c r="AR125" s="344"/>
      <c r="AS125" s="349">
        <f>10381+54</f>
        <v>10435</v>
      </c>
      <c r="AT125" s="330"/>
      <c r="AU125" s="330"/>
      <c r="AV125" s="330"/>
      <c r="AW125" s="330"/>
      <c r="AX125" s="330"/>
      <c r="AY125" s="330"/>
    </row>
    <row r="126" spans="1:51" s="172" customFormat="1" ht="54" customHeight="1" x14ac:dyDescent="0.2">
      <c r="A126" s="196">
        <v>4</v>
      </c>
      <c r="B126" s="196" t="s">
        <v>48</v>
      </c>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f t="shared" si="48"/>
        <v>0</v>
      </c>
      <c r="AK126" s="212">
        <f t="shared" si="49"/>
        <v>0</v>
      </c>
      <c r="AL126" s="212">
        <f t="shared" si="50"/>
        <v>0</v>
      </c>
      <c r="AM126" s="313">
        <f>'[3]July-19'!AL126+AN10</f>
        <v>6357</v>
      </c>
      <c r="AN126" s="313">
        <f>AL126-AM126</f>
        <v>-6357</v>
      </c>
      <c r="AO126" s="312">
        <f>'[3]July-19'!AL126+AN10</f>
        <v>6357</v>
      </c>
      <c r="AP126" s="350">
        <f t="shared" si="51"/>
        <v>-6357</v>
      </c>
      <c r="AQ126" s="337"/>
      <c r="AR126" s="343"/>
      <c r="AS126" s="343"/>
      <c r="AT126" s="328"/>
      <c r="AU126" s="328"/>
      <c r="AV126" s="328"/>
      <c r="AW126" s="328"/>
      <c r="AX126" s="328"/>
      <c r="AY126" s="328"/>
    </row>
    <row r="127" spans="1:51" s="172" customFormat="1" ht="54" customHeight="1" x14ac:dyDescent="0.2">
      <c r="A127" s="196">
        <v>5</v>
      </c>
      <c r="B127" s="196" t="s">
        <v>49</v>
      </c>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f t="shared" si="48"/>
        <v>0</v>
      </c>
      <c r="AK127" s="212">
        <f t="shared" si="49"/>
        <v>0</v>
      </c>
      <c r="AL127" s="212">
        <f t="shared" si="50"/>
        <v>0</v>
      </c>
      <c r="AM127" s="313">
        <f>'[3]July-19'!AL127+AN11</f>
        <v>4576</v>
      </c>
      <c r="AN127" s="313">
        <f>AL127-AM127</f>
        <v>-4576</v>
      </c>
      <c r="AO127" s="312">
        <f>'[3]July-19'!AL127+AN11</f>
        <v>4576</v>
      </c>
      <c r="AP127" s="350">
        <f t="shared" si="51"/>
        <v>-4576</v>
      </c>
      <c r="AQ127" s="337"/>
      <c r="AR127" s="343"/>
      <c r="AS127" s="343"/>
      <c r="AT127" s="328"/>
      <c r="AU127" s="328"/>
      <c r="AV127" s="328"/>
      <c r="AW127" s="328"/>
      <c r="AX127" s="328"/>
      <c r="AY127" s="328"/>
    </row>
    <row r="128" spans="1:51" s="172" customFormat="1" ht="54" customHeight="1" x14ac:dyDescent="0.2">
      <c r="A128" s="196">
        <v>6</v>
      </c>
      <c r="B128" s="196" t="s">
        <v>20</v>
      </c>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f t="shared" si="48"/>
        <v>0</v>
      </c>
      <c r="AK128" s="212">
        <f t="shared" si="49"/>
        <v>0</v>
      </c>
      <c r="AL128" s="212">
        <f t="shared" si="50"/>
        <v>0</v>
      </c>
      <c r="AM128" s="313">
        <f>'[3]July-19'!AL128+AN12</f>
        <v>7992</v>
      </c>
      <c r="AN128" s="313">
        <f>AL128-AM128</f>
        <v>-7992</v>
      </c>
      <c r="AO128" s="312">
        <f>'[3]July-19'!AL128+AN12</f>
        <v>7992</v>
      </c>
      <c r="AP128" s="350">
        <f t="shared" si="51"/>
        <v>-7992</v>
      </c>
      <c r="AQ128" s="337"/>
      <c r="AR128" s="343"/>
      <c r="AS128" s="343"/>
      <c r="AT128" s="328"/>
      <c r="AU128" s="328"/>
      <c r="AV128" s="328"/>
      <c r="AW128" s="328"/>
      <c r="AX128" s="328"/>
      <c r="AY128" s="328"/>
    </row>
    <row r="129" spans="1:51" s="173" customFormat="1" ht="54" customHeight="1" x14ac:dyDescent="0.2">
      <c r="A129" s="606" t="s">
        <v>21</v>
      </c>
      <c r="B129" s="607"/>
      <c r="C129" s="213">
        <f>SUM(C126:C128)</f>
        <v>0</v>
      </c>
      <c r="D129" s="213">
        <f t="shared" ref="D129:AI129" si="53">SUM(D126:D128)</f>
        <v>0</v>
      </c>
      <c r="E129" s="213">
        <f t="shared" si="53"/>
        <v>0</v>
      </c>
      <c r="F129" s="213">
        <f t="shared" si="53"/>
        <v>0</v>
      </c>
      <c r="G129" s="213">
        <f t="shared" si="53"/>
        <v>0</v>
      </c>
      <c r="H129" s="213">
        <f t="shared" si="53"/>
        <v>0</v>
      </c>
      <c r="I129" s="213">
        <f t="shared" si="53"/>
        <v>0</v>
      </c>
      <c r="J129" s="213">
        <f t="shared" si="53"/>
        <v>0</v>
      </c>
      <c r="K129" s="213">
        <f t="shared" si="53"/>
        <v>0</v>
      </c>
      <c r="L129" s="213">
        <f t="shared" si="53"/>
        <v>0</v>
      </c>
      <c r="M129" s="213">
        <f t="shared" si="53"/>
        <v>0</v>
      </c>
      <c r="N129" s="213">
        <f t="shared" si="53"/>
        <v>0</v>
      </c>
      <c r="O129" s="213">
        <f t="shared" si="53"/>
        <v>0</v>
      </c>
      <c r="P129" s="213">
        <f t="shared" si="53"/>
        <v>0</v>
      </c>
      <c r="Q129" s="213">
        <f t="shared" si="53"/>
        <v>0</v>
      </c>
      <c r="R129" s="213">
        <f t="shared" si="53"/>
        <v>0</v>
      </c>
      <c r="S129" s="213">
        <f t="shared" si="53"/>
        <v>0</v>
      </c>
      <c r="T129" s="213">
        <f t="shared" si="53"/>
        <v>0</v>
      </c>
      <c r="U129" s="213">
        <f t="shared" si="53"/>
        <v>0</v>
      </c>
      <c r="V129" s="213">
        <f t="shared" si="53"/>
        <v>0</v>
      </c>
      <c r="W129" s="213">
        <f t="shared" si="53"/>
        <v>0</v>
      </c>
      <c r="X129" s="213">
        <f t="shared" si="53"/>
        <v>0</v>
      </c>
      <c r="Y129" s="213">
        <f t="shared" si="53"/>
        <v>0</v>
      </c>
      <c r="Z129" s="213">
        <f t="shared" si="53"/>
        <v>0</v>
      </c>
      <c r="AA129" s="213">
        <f t="shared" si="53"/>
        <v>0</v>
      </c>
      <c r="AB129" s="213">
        <f t="shared" si="53"/>
        <v>0</v>
      </c>
      <c r="AC129" s="213">
        <f t="shared" si="53"/>
        <v>0</v>
      </c>
      <c r="AD129" s="213">
        <f t="shared" si="53"/>
        <v>0</v>
      </c>
      <c r="AE129" s="213">
        <f t="shared" si="53"/>
        <v>0</v>
      </c>
      <c r="AF129" s="213">
        <f t="shared" si="53"/>
        <v>0</v>
      </c>
      <c r="AG129" s="213">
        <f t="shared" si="53"/>
        <v>0</v>
      </c>
      <c r="AH129" s="213">
        <f t="shared" si="53"/>
        <v>0</v>
      </c>
      <c r="AI129" s="213">
        <f t="shared" si="53"/>
        <v>0</v>
      </c>
      <c r="AJ129" s="213">
        <f>C129+E129+G129+I129+K129+M129+O129+Q129+S129+U129+W129+Y129+AA129+AC129+AE129+AG129+AH129+AI129</f>
        <v>0</v>
      </c>
      <c r="AK129" s="213">
        <f t="shared" si="49"/>
        <v>0</v>
      </c>
      <c r="AL129" s="213">
        <f>AJ129+AK129</f>
        <v>0</v>
      </c>
      <c r="AM129" s="313">
        <f>'[3]July-19'!AL129+AN13</f>
        <v>18925</v>
      </c>
      <c r="AN129" s="313">
        <f>AL129-AM129</f>
        <v>-18925</v>
      </c>
      <c r="AO129" s="312">
        <f>'[3]July-19'!AL129+AN13</f>
        <v>18925</v>
      </c>
      <c r="AP129" s="350">
        <f t="shared" si="51"/>
        <v>-18925</v>
      </c>
      <c r="AQ129" s="341"/>
      <c r="AR129" s="344"/>
      <c r="AS129" s="344"/>
      <c r="AT129" s="330"/>
      <c r="AU129" s="330"/>
      <c r="AV129" s="330"/>
      <c r="AW129" s="330"/>
      <c r="AX129" s="330"/>
      <c r="AY129" s="330"/>
    </row>
    <row r="130" spans="1:51" s="173" customFormat="1" ht="54" customHeight="1" x14ac:dyDescent="0.2">
      <c r="A130" s="606" t="s">
        <v>148</v>
      </c>
      <c r="B130" s="607"/>
      <c r="C130" s="213">
        <f>SUM(C129,C125)</f>
        <v>0</v>
      </c>
      <c r="D130" s="213">
        <f t="shared" ref="D130:AI130" si="54">SUM(D129,D125)</f>
        <v>0</v>
      </c>
      <c r="E130" s="213">
        <f t="shared" si="54"/>
        <v>0</v>
      </c>
      <c r="F130" s="213">
        <f t="shared" si="54"/>
        <v>0</v>
      </c>
      <c r="G130" s="213">
        <f t="shared" si="54"/>
        <v>0</v>
      </c>
      <c r="H130" s="213">
        <f t="shared" si="54"/>
        <v>0</v>
      </c>
      <c r="I130" s="213">
        <f t="shared" si="54"/>
        <v>0</v>
      </c>
      <c r="J130" s="213">
        <f t="shared" si="54"/>
        <v>0</v>
      </c>
      <c r="K130" s="213">
        <f t="shared" si="54"/>
        <v>0</v>
      </c>
      <c r="L130" s="213">
        <f t="shared" si="54"/>
        <v>0</v>
      </c>
      <c r="M130" s="213">
        <f t="shared" si="54"/>
        <v>0</v>
      </c>
      <c r="N130" s="213">
        <f t="shared" si="54"/>
        <v>0</v>
      </c>
      <c r="O130" s="213">
        <f t="shared" si="54"/>
        <v>0</v>
      </c>
      <c r="P130" s="213">
        <f t="shared" si="54"/>
        <v>0</v>
      </c>
      <c r="Q130" s="213">
        <f t="shared" si="54"/>
        <v>0</v>
      </c>
      <c r="R130" s="213">
        <f t="shared" si="54"/>
        <v>0</v>
      </c>
      <c r="S130" s="213">
        <f t="shared" si="54"/>
        <v>0</v>
      </c>
      <c r="T130" s="213">
        <f t="shared" si="54"/>
        <v>0</v>
      </c>
      <c r="U130" s="213">
        <f t="shared" si="54"/>
        <v>0</v>
      </c>
      <c r="V130" s="213">
        <f t="shared" si="54"/>
        <v>0</v>
      </c>
      <c r="W130" s="213">
        <f t="shared" si="54"/>
        <v>0</v>
      </c>
      <c r="X130" s="213">
        <f t="shared" si="54"/>
        <v>0</v>
      </c>
      <c r="Y130" s="213">
        <f t="shared" si="54"/>
        <v>0</v>
      </c>
      <c r="Z130" s="213">
        <f t="shared" si="54"/>
        <v>0</v>
      </c>
      <c r="AA130" s="213">
        <f t="shared" si="54"/>
        <v>0</v>
      </c>
      <c r="AB130" s="213">
        <f t="shared" si="54"/>
        <v>0</v>
      </c>
      <c r="AC130" s="213">
        <f t="shared" si="54"/>
        <v>0</v>
      </c>
      <c r="AD130" s="213">
        <f t="shared" si="54"/>
        <v>0</v>
      </c>
      <c r="AE130" s="213">
        <f t="shared" si="54"/>
        <v>0</v>
      </c>
      <c r="AF130" s="213">
        <f t="shared" si="54"/>
        <v>0</v>
      </c>
      <c r="AG130" s="213">
        <f t="shared" si="54"/>
        <v>0</v>
      </c>
      <c r="AH130" s="213">
        <f t="shared" si="54"/>
        <v>0</v>
      </c>
      <c r="AI130" s="213">
        <f t="shared" si="54"/>
        <v>0</v>
      </c>
      <c r="AJ130" s="213">
        <f>C130+E130+G130+I130+K130+M130+O130+Q130+S130+U130+W130+Y130+AA130+AC130+AE130+AG130+AH130+AI130</f>
        <v>0</v>
      </c>
      <c r="AK130" s="213">
        <f t="shared" si="49"/>
        <v>0</v>
      </c>
      <c r="AL130" s="213">
        <f t="shared" si="50"/>
        <v>0</v>
      </c>
      <c r="AM130" s="313">
        <f>'[3]July-19'!AL130+AN14</f>
        <v>29359</v>
      </c>
      <c r="AN130" s="313">
        <f>SUM(AN129,AN125)</f>
        <v>-8491</v>
      </c>
      <c r="AO130" s="312">
        <f>'[3]July-19'!AL130+AN14</f>
        <v>29359</v>
      </c>
      <c r="AP130" s="350">
        <f t="shared" si="51"/>
        <v>-29359</v>
      </c>
      <c r="AQ130" s="341"/>
      <c r="AR130" s="344"/>
      <c r="AS130" s="344"/>
      <c r="AT130" s="330"/>
      <c r="AU130" s="330"/>
      <c r="AV130" s="330"/>
      <c r="AW130" s="330"/>
      <c r="AX130" s="330"/>
      <c r="AY130" s="330"/>
    </row>
    <row r="131" spans="1:51" s="172" customFormat="1" ht="54" customHeight="1" x14ac:dyDescent="0.2">
      <c r="A131" s="196">
        <v>7</v>
      </c>
      <c r="B131" s="196" t="s">
        <v>46</v>
      </c>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f t="shared" si="48"/>
        <v>0</v>
      </c>
      <c r="AK131" s="212">
        <f t="shared" si="49"/>
        <v>0</v>
      </c>
      <c r="AL131" s="212">
        <f t="shared" si="50"/>
        <v>0</v>
      </c>
      <c r="AM131" s="313">
        <f>'[3]July-19'!AL131+AN15</f>
        <v>2880</v>
      </c>
      <c r="AN131" s="313">
        <f>AL131-AM131</f>
        <v>-2880</v>
      </c>
      <c r="AO131" s="312">
        <f>'[3]July-19'!AL131+AN15</f>
        <v>2880</v>
      </c>
      <c r="AP131" s="350">
        <f t="shared" si="51"/>
        <v>-2880</v>
      </c>
      <c r="AQ131" s="337"/>
      <c r="AR131" s="343"/>
      <c r="AS131" s="343"/>
      <c r="AT131" s="328"/>
      <c r="AU131" s="328"/>
      <c r="AV131" s="328"/>
      <c r="AW131" s="328"/>
      <c r="AX131" s="328"/>
      <c r="AY131" s="328"/>
    </row>
    <row r="132" spans="1:51" s="172" customFormat="1" ht="54" customHeight="1" x14ac:dyDescent="0.2">
      <c r="A132" s="196">
        <v>8</v>
      </c>
      <c r="B132" s="196" t="s">
        <v>157</v>
      </c>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f t="shared" si="48"/>
        <v>0</v>
      </c>
      <c r="AK132" s="212">
        <f t="shared" si="49"/>
        <v>0</v>
      </c>
      <c r="AL132" s="212">
        <f t="shared" si="50"/>
        <v>0</v>
      </c>
      <c r="AM132" s="313">
        <f>'[3]July-19'!AL132+AN16</f>
        <v>2622</v>
      </c>
      <c r="AN132" s="313">
        <f>AL132-AM132</f>
        <v>-2622</v>
      </c>
      <c r="AO132" s="312">
        <f>'[3]July-19'!AL132+AN16</f>
        <v>2622</v>
      </c>
      <c r="AP132" s="350">
        <f t="shared" si="51"/>
        <v>-2622</v>
      </c>
      <c r="AQ132" s="337"/>
      <c r="AR132" s="343"/>
      <c r="AS132" s="343"/>
      <c r="AT132" s="328"/>
      <c r="AU132" s="328"/>
      <c r="AV132" s="328"/>
      <c r="AW132" s="328"/>
      <c r="AX132" s="328"/>
      <c r="AY132" s="328"/>
    </row>
    <row r="133" spans="1:51" s="172" customFormat="1" ht="54" customHeight="1" x14ac:dyDescent="0.2">
      <c r="A133" s="196">
        <v>9</v>
      </c>
      <c r="B133" s="196" t="s">
        <v>47</v>
      </c>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f t="shared" si="48"/>
        <v>0</v>
      </c>
      <c r="AK133" s="212">
        <f t="shared" si="49"/>
        <v>0</v>
      </c>
      <c r="AL133" s="212">
        <f t="shared" si="50"/>
        <v>0</v>
      </c>
      <c r="AM133" s="313">
        <f>'[3]July-19'!AL133+AN17</f>
        <v>5118</v>
      </c>
      <c r="AN133" s="313">
        <f>AL133-AM133</f>
        <v>-5118</v>
      </c>
      <c r="AO133" s="312">
        <f>'[3]July-19'!AL133+AN17</f>
        <v>5118</v>
      </c>
      <c r="AP133" s="350">
        <f t="shared" si="51"/>
        <v>-5118</v>
      </c>
      <c r="AQ133" s="337"/>
      <c r="AR133" s="343"/>
      <c r="AS133" s="343"/>
      <c r="AT133" s="328"/>
      <c r="AU133" s="328"/>
      <c r="AV133" s="328"/>
      <c r="AW133" s="328"/>
      <c r="AX133" s="328"/>
      <c r="AY133" s="328"/>
    </row>
    <row r="134" spans="1:51" s="172" customFormat="1" ht="54" customHeight="1" x14ac:dyDescent="0.2">
      <c r="A134" s="196">
        <v>10</v>
      </c>
      <c r="B134" s="196" t="s">
        <v>50</v>
      </c>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f t="shared" si="48"/>
        <v>0</v>
      </c>
      <c r="AK134" s="212">
        <f t="shared" si="49"/>
        <v>0</v>
      </c>
      <c r="AL134" s="212">
        <f t="shared" si="50"/>
        <v>0</v>
      </c>
      <c r="AM134" s="313">
        <f>'[3]July-19'!AL134+AN18</f>
        <v>993</v>
      </c>
      <c r="AN134" s="313">
        <f>AL134-AM134</f>
        <v>-993</v>
      </c>
      <c r="AO134" s="312">
        <f>'[3]July-19'!AL134+AN18</f>
        <v>993</v>
      </c>
      <c r="AP134" s="350">
        <f t="shared" si="51"/>
        <v>-993</v>
      </c>
      <c r="AQ134" s="337"/>
      <c r="AR134" s="343"/>
      <c r="AS134" s="343"/>
      <c r="AT134" s="328"/>
      <c r="AU134" s="328"/>
      <c r="AV134" s="328"/>
      <c r="AW134" s="328"/>
      <c r="AX134" s="328"/>
      <c r="AY134" s="328"/>
    </row>
    <row r="135" spans="1:51" s="173" customFormat="1" ht="54" customHeight="1" x14ac:dyDescent="0.2">
      <c r="A135" s="606" t="s">
        <v>55</v>
      </c>
      <c r="B135" s="607"/>
      <c r="C135" s="213">
        <f>SUM(C131:C134)</f>
        <v>0</v>
      </c>
      <c r="D135" s="213">
        <f t="shared" ref="D135:AI135" si="55">SUM(D131:D134)</f>
        <v>0</v>
      </c>
      <c r="E135" s="213">
        <f t="shared" si="55"/>
        <v>0</v>
      </c>
      <c r="F135" s="213">
        <f t="shared" si="55"/>
        <v>0</v>
      </c>
      <c r="G135" s="213">
        <f t="shared" si="55"/>
        <v>0</v>
      </c>
      <c r="H135" s="213">
        <f t="shared" si="55"/>
        <v>0</v>
      </c>
      <c r="I135" s="213">
        <f t="shared" si="55"/>
        <v>0</v>
      </c>
      <c r="J135" s="213">
        <f t="shared" si="55"/>
        <v>0</v>
      </c>
      <c r="K135" s="213">
        <f t="shared" si="55"/>
        <v>0</v>
      </c>
      <c r="L135" s="213">
        <f t="shared" si="55"/>
        <v>0</v>
      </c>
      <c r="M135" s="213">
        <f t="shared" si="55"/>
        <v>0</v>
      </c>
      <c r="N135" s="213">
        <f t="shared" si="55"/>
        <v>0</v>
      </c>
      <c r="O135" s="213">
        <f t="shared" si="55"/>
        <v>0</v>
      </c>
      <c r="P135" s="213">
        <f t="shared" si="55"/>
        <v>0</v>
      </c>
      <c r="Q135" s="213">
        <f t="shared" si="55"/>
        <v>0</v>
      </c>
      <c r="R135" s="213">
        <f t="shared" si="55"/>
        <v>0</v>
      </c>
      <c r="S135" s="213">
        <f t="shared" si="55"/>
        <v>0</v>
      </c>
      <c r="T135" s="213">
        <f t="shared" si="55"/>
        <v>0</v>
      </c>
      <c r="U135" s="213">
        <f t="shared" si="55"/>
        <v>0</v>
      </c>
      <c r="V135" s="213">
        <f t="shared" si="55"/>
        <v>0</v>
      </c>
      <c r="W135" s="213">
        <f t="shared" si="55"/>
        <v>0</v>
      </c>
      <c r="X135" s="213">
        <f t="shared" si="55"/>
        <v>0</v>
      </c>
      <c r="Y135" s="213">
        <f t="shared" si="55"/>
        <v>0</v>
      </c>
      <c r="Z135" s="213">
        <f t="shared" si="55"/>
        <v>0</v>
      </c>
      <c r="AA135" s="213">
        <f t="shared" si="55"/>
        <v>0</v>
      </c>
      <c r="AB135" s="213">
        <f t="shared" si="55"/>
        <v>0</v>
      </c>
      <c r="AC135" s="213">
        <f t="shared" si="55"/>
        <v>0</v>
      </c>
      <c r="AD135" s="213">
        <f t="shared" si="55"/>
        <v>0</v>
      </c>
      <c r="AE135" s="213">
        <f t="shared" si="55"/>
        <v>0</v>
      </c>
      <c r="AF135" s="213">
        <f t="shared" si="55"/>
        <v>0</v>
      </c>
      <c r="AG135" s="213">
        <f t="shared" si="55"/>
        <v>0</v>
      </c>
      <c r="AH135" s="213">
        <f t="shared" si="55"/>
        <v>0</v>
      </c>
      <c r="AI135" s="213">
        <f t="shared" si="55"/>
        <v>0</v>
      </c>
      <c r="AJ135" s="213">
        <f>C135+E135+G135+I135+K135+M135+O135+Q135+S135+U135+W135+Y135+AA135+AC135+AE135+AG135+AH135+AI135</f>
        <v>0</v>
      </c>
      <c r="AK135" s="213">
        <f t="shared" si="49"/>
        <v>0</v>
      </c>
      <c r="AL135" s="212">
        <f>AJ135+AK135</f>
        <v>0</v>
      </c>
      <c r="AM135" s="313">
        <f>'[3]July-19'!AL135+AN19</f>
        <v>11613</v>
      </c>
      <c r="AN135" s="313">
        <f>SUM(AN131:AN134)</f>
        <v>-11613</v>
      </c>
      <c r="AO135" s="312">
        <f>'[3]July-19'!AL135+AN19</f>
        <v>11613</v>
      </c>
      <c r="AP135" s="350">
        <f t="shared" si="51"/>
        <v>-11613</v>
      </c>
      <c r="AQ135" s="341"/>
      <c r="AR135" s="344"/>
      <c r="AS135" s="344"/>
      <c r="AT135" s="330"/>
      <c r="AU135" s="330"/>
      <c r="AV135" s="330"/>
      <c r="AW135" s="330"/>
      <c r="AX135" s="330"/>
      <c r="AY135" s="330"/>
    </row>
    <row r="136" spans="1:51" s="172" customFormat="1" ht="54" customHeight="1" x14ac:dyDescent="0.2">
      <c r="A136" s="196">
        <v>11</v>
      </c>
      <c r="B136" s="196" t="s">
        <v>52</v>
      </c>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f t="shared" si="48"/>
        <v>0</v>
      </c>
      <c r="AK136" s="212">
        <f t="shared" si="49"/>
        <v>0</v>
      </c>
      <c r="AL136" s="212">
        <f t="shared" si="50"/>
        <v>0</v>
      </c>
      <c r="AM136" s="313">
        <f>'[3]July-19'!AL136+AN20</f>
        <v>2341</v>
      </c>
      <c r="AN136" s="313">
        <f>AM136-AL136</f>
        <v>2341</v>
      </c>
      <c r="AO136" s="312">
        <f>'[3]July-19'!AL136+AN20</f>
        <v>2341</v>
      </c>
      <c r="AP136" s="350">
        <f t="shared" si="51"/>
        <v>-2341</v>
      </c>
      <c r="AQ136" s="337">
        <f>'[3]July-19'!AL136+AN20</f>
        <v>2341</v>
      </c>
      <c r="AR136" s="343"/>
      <c r="AS136" s="343"/>
      <c r="AT136" s="328"/>
      <c r="AU136" s="328"/>
      <c r="AV136" s="328"/>
      <c r="AW136" s="328"/>
      <c r="AX136" s="328"/>
      <c r="AY136" s="328"/>
    </row>
    <row r="137" spans="1:51" s="172" customFormat="1" ht="54" customHeight="1" x14ac:dyDescent="0.2">
      <c r="A137" s="196">
        <v>12</v>
      </c>
      <c r="B137" s="196" t="s">
        <v>53</v>
      </c>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f t="shared" si="48"/>
        <v>0</v>
      </c>
      <c r="AK137" s="212">
        <f t="shared" si="49"/>
        <v>0</v>
      </c>
      <c r="AL137" s="212">
        <f t="shared" si="50"/>
        <v>0</v>
      </c>
      <c r="AM137" s="313">
        <f>'[3]July-19'!AL137+AN21</f>
        <v>1748</v>
      </c>
      <c r="AN137" s="313">
        <f>AM137-AL137</f>
        <v>1748</v>
      </c>
      <c r="AO137" s="312">
        <f>'[3]July-19'!AL137+AN21</f>
        <v>1748</v>
      </c>
      <c r="AP137" s="350">
        <f>AL137-AO137</f>
        <v>-1748</v>
      </c>
      <c r="AQ137" s="337">
        <f>'[3]July-19'!AL137+AN21</f>
        <v>1748</v>
      </c>
      <c r="AR137" s="343"/>
      <c r="AS137" s="343"/>
      <c r="AT137" s="328"/>
      <c r="AU137" s="328"/>
      <c r="AV137" s="328"/>
      <c r="AW137" s="328"/>
      <c r="AX137" s="328"/>
      <c r="AY137" s="328"/>
    </row>
    <row r="138" spans="1:51" s="172" customFormat="1" ht="54" customHeight="1" x14ac:dyDescent="0.2">
      <c r="A138" s="196">
        <v>13</v>
      </c>
      <c r="B138" s="196" t="s">
        <v>54</v>
      </c>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f t="shared" si="48"/>
        <v>0</v>
      </c>
      <c r="AK138" s="212">
        <f t="shared" si="49"/>
        <v>0</v>
      </c>
      <c r="AL138" s="212">
        <f t="shared" si="50"/>
        <v>0</v>
      </c>
      <c r="AM138" s="313">
        <f>'[3]July-19'!AL138+AN22</f>
        <v>4729</v>
      </c>
      <c r="AN138" s="313">
        <f>AM138-AL138</f>
        <v>4729</v>
      </c>
      <c r="AO138" s="312">
        <f>'[3]July-19'!AL138+AN22</f>
        <v>4729</v>
      </c>
      <c r="AP138" s="350">
        <f t="shared" si="51"/>
        <v>-4729</v>
      </c>
      <c r="AQ138" s="337">
        <f>'[3]July-19'!AL138+AN22</f>
        <v>4729</v>
      </c>
      <c r="AR138" s="343"/>
      <c r="AS138" s="343"/>
      <c r="AT138" s="328"/>
      <c r="AU138" s="328"/>
      <c r="AV138" s="328"/>
      <c r="AW138" s="328"/>
      <c r="AX138" s="328"/>
      <c r="AY138" s="328"/>
    </row>
    <row r="139" spans="1:51" ht="54" customHeight="1" x14ac:dyDescent="0.2">
      <c r="A139" s="196">
        <v>14</v>
      </c>
      <c r="B139" s="196" t="s">
        <v>160</v>
      </c>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f t="shared" si="48"/>
        <v>0</v>
      </c>
      <c r="AK139" s="212">
        <f t="shared" si="49"/>
        <v>0</v>
      </c>
      <c r="AL139" s="212">
        <f t="shared" si="50"/>
        <v>0</v>
      </c>
      <c r="AM139" s="313">
        <f>'[3]July-19'!AL139+AN23</f>
        <v>1925</v>
      </c>
      <c r="AN139" s="313">
        <f>AM139-AL139</f>
        <v>1925</v>
      </c>
      <c r="AO139" s="312">
        <f>'[3]July-19'!AL139+AN23</f>
        <v>1925</v>
      </c>
      <c r="AP139" s="350">
        <f t="shared" si="51"/>
        <v>-1925</v>
      </c>
      <c r="AQ139" s="337">
        <f>'[3]July-19'!AL139+AN23</f>
        <v>1925</v>
      </c>
      <c r="AR139" s="345"/>
      <c r="AS139" s="345"/>
      <c r="AT139" s="332"/>
      <c r="AU139" s="332"/>
      <c r="AV139" s="332"/>
      <c r="AW139" s="332"/>
      <c r="AX139" s="332"/>
      <c r="AY139" s="332"/>
    </row>
    <row r="140" spans="1:51" s="173" customFormat="1" ht="54" customHeight="1" x14ac:dyDescent="0.2">
      <c r="A140" s="606" t="s">
        <v>22</v>
      </c>
      <c r="B140" s="607"/>
      <c r="C140" s="213">
        <f>SUM(C136:C139)</f>
        <v>0</v>
      </c>
      <c r="D140" s="213">
        <f t="shared" ref="D140:AI140" si="56">SUM(D136:D139)</f>
        <v>0</v>
      </c>
      <c r="E140" s="213">
        <f t="shared" si="56"/>
        <v>0</v>
      </c>
      <c r="F140" s="213">
        <f t="shared" si="56"/>
        <v>0</v>
      </c>
      <c r="G140" s="213">
        <f t="shared" si="56"/>
        <v>0</v>
      </c>
      <c r="H140" s="213">
        <f t="shared" si="56"/>
        <v>0</v>
      </c>
      <c r="I140" s="213">
        <f t="shared" si="56"/>
        <v>0</v>
      </c>
      <c r="J140" s="213">
        <f t="shared" si="56"/>
        <v>0</v>
      </c>
      <c r="K140" s="213">
        <f t="shared" si="56"/>
        <v>0</v>
      </c>
      <c r="L140" s="213">
        <f t="shared" si="56"/>
        <v>0</v>
      </c>
      <c r="M140" s="213">
        <f t="shared" si="56"/>
        <v>0</v>
      </c>
      <c r="N140" s="213">
        <f t="shared" si="56"/>
        <v>0</v>
      </c>
      <c r="O140" s="213">
        <f t="shared" si="56"/>
        <v>0</v>
      </c>
      <c r="P140" s="213">
        <f t="shared" si="56"/>
        <v>0</v>
      </c>
      <c r="Q140" s="213">
        <f t="shared" si="56"/>
        <v>0</v>
      </c>
      <c r="R140" s="213">
        <f t="shared" si="56"/>
        <v>0</v>
      </c>
      <c r="S140" s="213">
        <f t="shared" si="56"/>
        <v>0</v>
      </c>
      <c r="T140" s="213">
        <f t="shared" si="56"/>
        <v>0</v>
      </c>
      <c r="U140" s="213">
        <f t="shared" si="56"/>
        <v>0</v>
      </c>
      <c r="V140" s="213">
        <f t="shared" si="56"/>
        <v>0</v>
      </c>
      <c r="W140" s="213">
        <f t="shared" si="56"/>
        <v>0</v>
      </c>
      <c r="X140" s="213">
        <f t="shared" si="56"/>
        <v>0</v>
      </c>
      <c r="Y140" s="213">
        <f t="shared" si="56"/>
        <v>0</v>
      </c>
      <c r="Z140" s="213">
        <f t="shared" si="56"/>
        <v>0</v>
      </c>
      <c r="AA140" s="213">
        <f t="shared" si="56"/>
        <v>0</v>
      </c>
      <c r="AB140" s="213">
        <f t="shared" si="56"/>
        <v>0</v>
      </c>
      <c r="AC140" s="213">
        <f t="shared" si="56"/>
        <v>0</v>
      </c>
      <c r="AD140" s="213">
        <f t="shared" si="56"/>
        <v>0</v>
      </c>
      <c r="AE140" s="213">
        <f t="shared" si="56"/>
        <v>0</v>
      </c>
      <c r="AF140" s="213">
        <f t="shared" si="56"/>
        <v>0</v>
      </c>
      <c r="AG140" s="213">
        <f t="shared" si="56"/>
        <v>0</v>
      </c>
      <c r="AH140" s="213">
        <f t="shared" si="56"/>
        <v>0</v>
      </c>
      <c r="AI140" s="213">
        <f t="shared" si="56"/>
        <v>0</v>
      </c>
      <c r="AJ140" s="212">
        <f t="shared" si="48"/>
        <v>0</v>
      </c>
      <c r="AK140" s="212">
        <f t="shared" si="49"/>
        <v>0</v>
      </c>
      <c r="AL140" s="212">
        <f t="shared" si="50"/>
        <v>0</v>
      </c>
      <c r="AM140" s="313">
        <f>'[3]July-19'!AL140+AN24</f>
        <v>10743</v>
      </c>
      <c r="AN140" s="313">
        <f>SUM(AN136:AN139)</f>
        <v>10743</v>
      </c>
      <c r="AO140" s="312">
        <f>'[3]July-19'!AL140+AN24</f>
        <v>10743</v>
      </c>
      <c r="AP140" s="350">
        <f t="shared" si="51"/>
        <v>-10743</v>
      </c>
      <c r="AQ140" s="341">
        <f>10742+23</f>
        <v>10765</v>
      </c>
      <c r="AR140" s="344"/>
      <c r="AS140" s="344"/>
      <c r="AT140" s="330"/>
      <c r="AU140" s="330"/>
      <c r="AV140" s="330"/>
      <c r="AW140" s="330"/>
      <c r="AX140" s="330"/>
      <c r="AY140" s="330"/>
    </row>
    <row r="141" spans="1:51" s="254" customFormat="1" ht="54" customHeight="1" x14ac:dyDescent="0.2">
      <c r="A141" s="606" t="s">
        <v>149</v>
      </c>
      <c r="B141" s="607"/>
      <c r="C141" s="213">
        <f>SUM(C140,C135)</f>
        <v>0</v>
      </c>
      <c r="D141" s="213">
        <f t="shared" ref="D141:AI141" si="57">SUM(D140,D135)</f>
        <v>0</v>
      </c>
      <c r="E141" s="213">
        <f t="shared" si="57"/>
        <v>0</v>
      </c>
      <c r="F141" s="213">
        <f t="shared" si="57"/>
        <v>0</v>
      </c>
      <c r="G141" s="213">
        <f t="shared" si="57"/>
        <v>0</v>
      </c>
      <c r="H141" s="213">
        <f t="shared" si="57"/>
        <v>0</v>
      </c>
      <c r="I141" s="213">
        <f t="shared" si="57"/>
        <v>0</v>
      </c>
      <c r="J141" s="213">
        <f t="shared" si="57"/>
        <v>0</v>
      </c>
      <c r="K141" s="213">
        <f t="shared" si="57"/>
        <v>0</v>
      </c>
      <c r="L141" s="213">
        <f t="shared" si="57"/>
        <v>0</v>
      </c>
      <c r="M141" s="213">
        <f t="shared" si="57"/>
        <v>0</v>
      </c>
      <c r="N141" s="213">
        <f t="shared" si="57"/>
        <v>0</v>
      </c>
      <c r="O141" s="213">
        <f t="shared" si="57"/>
        <v>0</v>
      </c>
      <c r="P141" s="213">
        <f t="shared" si="57"/>
        <v>0</v>
      </c>
      <c r="Q141" s="213">
        <f t="shared" si="57"/>
        <v>0</v>
      </c>
      <c r="R141" s="213">
        <f t="shared" si="57"/>
        <v>0</v>
      </c>
      <c r="S141" s="213">
        <f t="shared" si="57"/>
        <v>0</v>
      </c>
      <c r="T141" s="213">
        <f t="shared" si="57"/>
        <v>0</v>
      </c>
      <c r="U141" s="213">
        <f t="shared" si="57"/>
        <v>0</v>
      </c>
      <c r="V141" s="213">
        <f t="shared" si="57"/>
        <v>0</v>
      </c>
      <c r="W141" s="213">
        <f t="shared" si="57"/>
        <v>0</v>
      </c>
      <c r="X141" s="213">
        <f t="shared" si="57"/>
        <v>0</v>
      </c>
      <c r="Y141" s="213">
        <f t="shared" si="57"/>
        <v>0</v>
      </c>
      <c r="Z141" s="213">
        <f t="shared" si="57"/>
        <v>0</v>
      </c>
      <c r="AA141" s="213">
        <f t="shared" si="57"/>
        <v>0</v>
      </c>
      <c r="AB141" s="213">
        <f t="shared" si="57"/>
        <v>0</v>
      </c>
      <c r="AC141" s="213">
        <f t="shared" si="57"/>
        <v>0</v>
      </c>
      <c r="AD141" s="213">
        <f t="shared" si="57"/>
        <v>0</v>
      </c>
      <c r="AE141" s="213">
        <f t="shared" si="57"/>
        <v>0</v>
      </c>
      <c r="AF141" s="213">
        <f t="shared" si="57"/>
        <v>0</v>
      </c>
      <c r="AG141" s="213">
        <f t="shared" si="57"/>
        <v>0</v>
      </c>
      <c r="AH141" s="213">
        <f t="shared" si="57"/>
        <v>0</v>
      </c>
      <c r="AI141" s="213">
        <f t="shared" si="57"/>
        <v>0</v>
      </c>
      <c r="AJ141" s="213">
        <f>C141+E141+G141+I141+K141+M141+O141+Q141+S141+U141+W141+Y141+AA141+AC141+AE141+AG141+AH141+AI141</f>
        <v>0</v>
      </c>
      <c r="AK141" s="212">
        <f t="shared" si="49"/>
        <v>0</v>
      </c>
      <c r="AL141" s="213">
        <f>AJ141+AK141</f>
        <v>0</v>
      </c>
      <c r="AM141" s="313">
        <f>'[3]July-19'!AL141+AN25</f>
        <v>22356</v>
      </c>
      <c r="AN141" s="313">
        <f>SUM(AN140,AN135)</f>
        <v>-870</v>
      </c>
      <c r="AO141" s="312">
        <f>'[3]July-19'!AL141+AN25</f>
        <v>22356</v>
      </c>
      <c r="AP141" s="350">
        <f t="shared" si="51"/>
        <v>-22356</v>
      </c>
      <c r="AQ141" s="341"/>
      <c r="AR141" s="342"/>
      <c r="AS141" s="342"/>
      <c r="AT141" s="327"/>
      <c r="AU141" s="327"/>
      <c r="AV141" s="327"/>
      <c r="AW141" s="327"/>
      <c r="AX141" s="327"/>
      <c r="AY141" s="327"/>
    </row>
    <row r="142" spans="1:51" s="172" customFormat="1" ht="54" customHeight="1" x14ac:dyDescent="0.2">
      <c r="A142" s="196">
        <v>15</v>
      </c>
      <c r="B142" s="196" t="s">
        <v>23</v>
      </c>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f t="shared" si="48"/>
        <v>0</v>
      </c>
      <c r="AK142" s="212">
        <f t="shared" si="49"/>
        <v>0</v>
      </c>
      <c r="AL142" s="212">
        <f t="shared" si="50"/>
        <v>0</v>
      </c>
      <c r="AM142" s="313">
        <f>'[3]July-19'!AL142+AN26</f>
        <v>13650</v>
      </c>
      <c r="AN142" s="313">
        <f>AM142-AL142</f>
        <v>13650</v>
      </c>
      <c r="AO142" s="312">
        <f>'[3]July-19'!AL142+AN26</f>
        <v>13650</v>
      </c>
      <c r="AP142" s="350">
        <f t="shared" si="51"/>
        <v>-13650</v>
      </c>
      <c r="AQ142" s="337"/>
      <c r="AR142" s="343"/>
      <c r="AS142" s="343"/>
      <c r="AT142" s="328"/>
      <c r="AU142" s="328"/>
      <c r="AV142" s="328"/>
      <c r="AW142" s="328"/>
      <c r="AX142" s="328"/>
      <c r="AY142" s="328"/>
    </row>
    <row r="143" spans="1:51" s="172" customFormat="1" ht="54" customHeight="1" x14ac:dyDescent="0.2">
      <c r="A143" s="196">
        <v>16</v>
      </c>
      <c r="B143" s="196" t="s">
        <v>117</v>
      </c>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f t="shared" si="48"/>
        <v>0</v>
      </c>
      <c r="AK143" s="212">
        <f t="shared" si="49"/>
        <v>0</v>
      </c>
      <c r="AL143" s="212">
        <f t="shared" si="50"/>
        <v>0</v>
      </c>
      <c r="AM143" s="313">
        <f>'[3]July-19'!AL143+AN27</f>
        <v>14486</v>
      </c>
      <c r="AN143" s="313">
        <f>AM143-AL143</f>
        <v>14486</v>
      </c>
      <c r="AO143" s="312">
        <f>'[3]July-19'!AL143+AN27</f>
        <v>14486</v>
      </c>
      <c r="AP143" s="350">
        <f t="shared" si="51"/>
        <v>-14486</v>
      </c>
      <c r="AQ143" s="337"/>
      <c r="AR143" s="343"/>
      <c r="AS143" s="343"/>
      <c r="AT143" s="328"/>
      <c r="AU143" s="328"/>
      <c r="AV143" s="328"/>
      <c r="AW143" s="328"/>
      <c r="AX143" s="328"/>
      <c r="AY143" s="328"/>
    </row>
    <row r="144" spans="1:51" s="173" customFormat="1" ht="54" customHeight="1" x14ac:dyDescent="0.2">
      <c r="A144" s="606" t="s">
        <v>89</v>
      </c>
      <c r="B144" s="607"/>
      <c r="C144" s="213">
        <f>SUM(C142:C143)</f>
        <v>0</v>
      </c>
      <c r="D144" s="213">
        <f t="shared" ref="D144:AI144" si="58">SUM(D142:D143)</f>
        <v>0</v>
      </c>
      <c r="E144" s="213">
        <f t="shared" si="58"/>
        <v>0</v>
      </c>
      <c r="F144" s="213">
        <f t="shared" si="58"/>
        <v>0</v>
      </c>
      <c r="G144" s="213">
        <f t="shared" si="58"/>
        <v>0</v>
      </c>
      <c r="H144" s="213">
        <f t="shared" si="58"/>
        <v>0</v>
      </c>
      <c r="I144" s="213">
        <f t="shared" si="58"/>
        <v>0</v>
      </c>
      <c r="J144" s="213">
        <f t="shared" si="58"/>
        <v>0</v>
      </c>
      <c r="K144" s="213">
        <f t="shared" si="58"/>
        <v>0</v>
      </c>
      <c r="L144" s="213">
        <f t="shared" si="58"/>
        <v>0</v>
      </c>
      <c r="M144" s="213">
        <f t="shared" si="58"/>
        <v>0</v>
      </c>
      <c r="N144" s="213">
        <f t="shared" si="58"/>
        <v>0</v>
      </c>
      <c r="O144" s="213">
        <f t="shared" si="58"/>
        <v>0</v>
      </c>
      <c r="P144" s="213">
        <f t="shared" si="58"/>
        <v>0</v>
      </c>
      <c r="Q144" s="213">
        <f t="shared" si="58"/>
        <v>0</v>
      </c>
      <c r="R144" s="213">
        <f t="shared" si="58"/>
        <v>0</v>
      </c>
      <c r="S144" s="213">
        <f t="shared" si="58"/>
        <v>0</v>
      </c>
      <c r="T144" s="213">
        <f t="shared" si="58"/>
        <v>0</v>
      </c>
      <c r="U144" s="213">
        <f t="shared" si="58"/>
        <v>0</v>
      </c>
      <c r="V144" s="213">
        <f t="shared" si="58"/>
        <v>0</v>
      </c>
      <c r="W144" s="213">
        <f t="shared" si="58"/>
        <v>0</v>
      </c>
      <c r="X144" s="213">
        <f t="shared" si="58"/>
        <v>0</v>
      </c>
      <c r="Y144" s="213">
        <f t="shared" si="58"/>
        <v>0</v>
      </c>
      <c r="Z144" s="213">
        <f t="shared" si="58"/>
        <v>0</v>
      </c>
      <c r="AA144" s="213">
        <f t="shared" si="58"/>
        <v>0</v>
      </c>
      <c r="AB144" s="213">
        <f t="shared" si="58"/>
        <v>0</v>
      </c>
      <c r="AC144" s="213">
        <f t="shared" si="58"/>
        <v>0</v>
      </c>
      <c r="AD144" s="213">
        <f t="shared" si="58"/>
        <v>0</v>
      </c>
      <c r="AE144" s="213">
        <f t="shared" si="58"/>
        <v>0</v>
      </c>
      <c r="AF144" s="213">
        <f t="shared" si="58"/>
        <v>0</v>
      </c>
      <c r="AG144" s="213">
        <f t="shared" si="58"/>
        <v>0</v>
      </c>
      <c r="AH144" s="213">
        <f t="shared" si="58"/>
        <v>0</v>
      </c>
      <c r="AI144" s="213">
        <f t="shared" si="58"/>
        <v>0</v>
      </c>
      <c r="AJ144" s="213">
        <f>C144+E144+G144+I144+K144+M144+O144+Q144+S144+U144+W144+Y144+AA144+AC144+AE144+AG144+AH144+AI144</f>
        <v>0</v>
      </c>
      <c r="AK144" s="213">
        <f>D144+F144+H144+J144+L144+N144+P144+R144+T144+V144+X144+Z144+AB144+AD144+AF144</f>
        <v>0</v>
      </c>
      <c r="AL144" s="213">
        <f>AJ144+AK144</f>
        <v>0</v>
      </c>
      <c r="AM144" s="313">
        <f>'[3]July-19'!AL144+AN28</f>
        <v>28136</v>
      </c>
      <c r="AN144" s="313">
        <f>SUM(AN142:AN143)</f>
        <v>28136</v>
      </c>
      <c r="AO144" s="312">
        <f>'[3]July-19'!AL144+AN28</f>
        <v>28136</v>
      </c>
      <c r="AP144" s="350">
        <f t="shared" si="51"/>
        <v>-28136</v>
      </c>
      <c r="AQ144" s="341"/>
      <c r="AR144" s="344"/>
      <c r="AS144" s="344"/>
      <c r="AT144" s="330"/>
      <c r="AU144" s="330"/>
      <c r="AV144" s="330"/>
      <c r="AW144" s="330"/>
      <c r="AX144" s="330"/>
      <c r="AY144" s="330"/>
    </row>
    <row r="145" spans="1:51" s="172" customFormat="1" ht="54" customHeight="1" x14ac:dyDescent="0.2">
      <c r="A145" s="196">
        <v>17</v>
      </c>
      <c r="B145" s="196" t="s">
        <v>24</v>
      </c>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f t="shared" si="48"/>
        <v>0</v>
      </c>
      <c r="AK145" s="212">
        <f t="shared" si="49"/>
        <v>0</v>
      </c>
      <c r="AL145" s="212">
        <f t="shared" si="50"/>
        <v>0</v>
      </c>
      <c r="AM145" s="313">
        <f>'[3]July-19'!AL145+AN29</f>
        <v>19562</v>
      </c>
      <c r="AN145" s="313">
        <f>AL145-AM145</f>
        <v>-19562</v>
      </c>
      <c r="AO145" s="312">
        <f>'[3]July-19'!AL145+AN29</f>
        <v>19562</v>
      </c>
      <c r="AP145" s="350">
        <f t="shared" si="51"/>
        <v>-19562</v>
      </c>
      <c r="AQ145" s="337"/>
      <c r="AR145" s="343"/>
      <c r="AS145" s="343"/>
      <c r="AT145" s="328"/>
      <c r="AU145" s="328"/>
      <c r="AV145" s="328"/>
      <c r="AW145" s="328"/>
      <c r="AX145" s="328"/>
      <c r="AY145" s="328"/>
    </row>
    <row r="146" spans="1:51" s="172" customFormat="1" ht="54" customHeight="1" x14ac:dyDescent="0.2">
      <c r="A146" s="196">
        <v>18</v>
      </c>
      <c r="B146" s="196" t="s">
        <v>150</v>
      </c>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f t="shared" si="48"/>
        <v>0</v>
      </c>
      <c r="AK146" s="212">
        <f t="shared" si="49"/>
        <v>0</v>
      </c>
      <c r="AL146" s="212">
        <f t="shared" si="50"/>
        <v>0</v>
      </c>
      <c r="AM146" s="313">
        <f>'[3]July-19'!AL146+AN30</f>
        <v>12506</v>
      </c>
      <c r="AN146" s="313">
        <f>AL146-AM146</f>
        <v>-12506</v>
      </c>
      <c r="AO146" s="312">
        <f>'[3]July-19'!AL146+AN30</f>
        <v>12506</v>
      </c>
      <c r="AP146" s="350">
        <f t="shared" si="51"/>
        <v>-12506</v>
      </c>
      <c r="AQ146" s="337"/>
      <c r="AR146" s="343"/>
      <c r="AS146" s="343"/>
      <c r="AT146" s="328"/>
      <c r="AU146" s="328"/>
      <c r="AV146" s="328"/>
      <c r="AW146" s="328"/>
      <c r="AX146" s="328"/>
      <c r="AY146" s="328"/>
    </row>
    <row r="147" spans="1:51" s="172" customFormat="1" ht="54" customHeight="1" x14ac:dyDescent="0.2">
      <c r="A147" s="196">
        <v>19</v>
      </c>
      <c r="B147" s="196" t="s">
        <v>90</v>
      </c>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f t="shared" si="48"/>
        <v>0</v>
      </c>
      <c r="AK147" s="212">
        <f t="shared" si="49"/>
        <v>0</v>
      </c>
      <c r="AL147" s="212">
        <f t="shared" si="50"/>
        <v>0</v>
      </c>
      <c r="AM147" s="313">
        <f>'[3]July-19'!AL147+AN31</f>
        <v>18129</v>
      </c>
      <c r="AN147" s="313">
        <f>AL147-AM147</f>
        <v>-18129</v>
      </c>
      <c r="AO147" s="312">
        <f>'[3]July-19'!AL147+AN31</f>
        <v>18129</v>
      </c>
      <c r="AP147" s="350">
        <f t="shared" si="51"/>
        <v>-18129</v>
      </c>
      <c r="AQ147" s="337"/>
      <c r="AR147" s="343"/>
      <c r="AS147" s="343"/>
      <c r="AT147" s="328"/>
      <c r="AU147" s="328"/>
      <c r="AV147" s="328"/>
      <c r="AW147" s="328"/>
      <c r="AX147" s="328"/>
      <c r="AY147" s="328"/>
    </row>
    <row r="148" spans="1:51" s="172" customFormat="1" ht="54" customHeight="1" x14ac:dyDescent="0.2">
      <c r="A148" s="196">
        <v>20</v>
      </c>
      <c r="B148" s="196" t="s">
        <v>25</v>
      </c>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f t="shared" si="48"/>
        <v>0</v>
      </c>
      <c r="AK148" s="212">
        <f t="shared" si="49"/>
        <v>0</v>
      </c>
      <c r="AL148" s="212">
        <f t="shared" si="50"/>
        <v>0</v>
      </c>
      <c r="AM148" s="313">
        <f>'[3]July-19'!AL148+AN32</f>
        <v>10151</v>
      </c>
      <c r="AN148" s="313">
        <f>AL148-AM148</f>
        <v>-10151</v>
      </c>
      <c r="AO148" s="312">
        <f>'[3]July-19'!AL148+AN32</f>
        <v>10151</v>
      </c>
      <c r="AP148" s="350">
        <f t="shared" si="51"/>
        <v>-10151</v>
      </c>
      <c r="AQ148" s="337"/>
      <c r="AR148" s="343"/>
      <c r="AS148" s="343"/>
      <c r="AT148" s="328"/>
      <c r="AU148" s="328"/>
      <c r="AV148" s="328"/>
      <c r="AW148" s="328"/>
      <c r="AX148" s="328"/>
      <c r="AY148" s="328"/>
    </row>
    <row r="149" spans="1:51" s="173" customFormat="1" ht="54" customHeight="1" x14ac:dyDescent="0.2">
      <c r="A149" s="606" t="s">
        <v>88</v>
      </c>
      <c r="B149" s="607"/>
      <c r="C149" s="213">
        <f>SUM(C145:C148)</f>
        <v>0</v>
      </c>
      <c r="D149" s="213">
        <f t="shared" ref="D149:AH149" si="59">SUM(D145:D148)</f>
        <v>0</v>
      </c>
      <c r="E149" s="213">
        <f t="shared" si="59"/>
        <v>0</v>
      </c>
      <c r="F149" s="213">
        <f t="shared" si="59"/>
        <v>0</v>
      </c>
      <c r="G149" s="213">
        <f t="shared" si="59"/>
        <v>0</v>
      </c>
      <c r="H149" s="213">
        <f t="shared" si="59"/>
        <v>0</v>
      </c>
      <c r="I149" s="213">
        <f t="shared" si="59"/>
        <v>0</v>
      </c>
      <c r="J149" s="213">
        <f t="shared" si="59"/>
        <v>0</v>
      </c>
      <c r="K149" s="213">
        <f t="shared" si="59"/>
        <v>0</v>
      </c>
      <c r="L149" s="213">
        <f t="shared" si="59"/>
        <v>0</v>
      </c>
      <c r="M149" s="213">
        <f t="shared" si="59"/>
        <v>0</v>
      </c>
      <c r="N149" s="213">
        <f t="shared" si="59"/>
        <v>0</v>
      </c>
      <c r="O149" s="213">
        <f t="shared" si="59"/>
        <v>0</v>
      </c>
      <c r="P149" s="213">
        <f t="shared" si="59"/>
        <v>0</v>
      </c>
      <c r="Q149" s="213">
        <f t="shared" si="59"/>
        <v>0</v>
      </c>
      <c r="R149" s="213">
        <f t="shared" si="59"/>
        <v>0</v>
      </c>
      <c r="S149" s="213">
        <f t="shared" si="59"/>
        <v>0</v>
      </c>
      <c r="T149" s="213">
        <f t="shared" si="59"/>
        <v>0</v>
      </c>
      <c r="U149" s="213">
        <f t="shared" si="59"/>
        <v>0</v>
      </c>
      <c r="V149" s="213">
        <f t="shared" si="59"/>
        <v>0</v>
      </c>
      <c r="W149" s="213">
        <f t="shared" si="59"/>
        <v>0</v>
      </c>
      <c r="X149" s="213">
        <f t="shared" si="59"/>
        <v>0</v>
      </c>
      <c r="Y149" s="213">
        <f t="shared" si="59"/>
        <v>0</v>
      </c>
      <c r="Z149" s="213">
        <f t="shared" si="59"/>
        <v>0</v>
      </c>
      <c r="AA149" s="213">
        <f t="shared" si="59"/>
        <v>0</v>
      </c>
      <c r="AB149" s="213">
        <f t="shared" si="59"/>
        <v>0</v>
      </c>
      <c r="AC149" s="213">
        <f t="shared" si="59"/>
        <v>0</v>
      </c>
      <c r="AD149" s="213">
        <f t="shared" si="59"/>
        <v>0</v>
      </c>
      <c r="AE149" s="213">
        <f t="shared" si="59"/>
        <v>0</v>
      </c>
      <c r="AF149" s="213">
        <f t="shared" si="59"/>
        <v>0</v>
      </c>
      <c r="AG149" s="213">
        <f t="shared" si="59"/>
        <v>0</v>
      </c>
      <c r="AH149" s="213">
        <f t="shared" si="59"/>
        <v>0</v>
      </c>
      <c r="AI149" s="213">
        <f>SUM(AI145:AI148)</f>
        <v>0</v>
      </c>
      <c r="AJ149" s="213">
        <f>C149+E149+G149+I149+K149+M149+O149+Q149+S149+U149+W149+Y149+AA149+AC149+AE149+AG149+AH149+AI149</f>
        <v>0</v>
      </c>
      <c r="AK149" s="213">
        <f>D149+F149+H149+J149+L149+N149+P149+R149+T149+V149+X149+Z149+AB149+AD149+AF149</f>
        <v>0</v>
      </c>
      <c r="AL149" s="213">
        <f>AJ149+AK149</f>
        <v>0</v>
      </c>
      <c r="AM149" s="313">
        <f>'[3]July-19'!AL149+AN33</f>
        <v>60348</v>
      </c>
      <c r="AN149" s="313">
        <f>SUM(AN145:AN148)</f>
        <v>-60348</v>
      </c>
      <c r="AO149" s="312">
        <f>'[3]July-19'!AL149+AN33</f>
        <v>60348</v>
      </c>
      <c r="AP149" s="350">
        <f t="shared" si="51"/>
        <v>-60348</v>
      </c>
      <c r="AQ149" s="341">
        <f>AL149-AM149</f>
        <v>-60348</v>
      </c>
      <c r="AR149" s="344"/>
      <c r="AS149" s="342" t="e">
        <f>'[4] RMGC Revised'!$AM$30+300</f>
        <v>#REF!</v>
      </c>
      <c r="AT149" s="330"/>
      <c r="AU149" s="330"/>
      <c r="AV149" s="330"/>
      <c r="AW149" s="330"/>
      <c r="AX149" s="330"/>
      <c r="AY149" s="330"/>
    </row>
    <row r="150" spans="1:51" s="172" customFormat="1" ht="54" customHeight="1" x14ac:dyDescent="0.2">
      <c r="A150" s="196">
        <v>21</v>
      </c>
      <c r="B150" s="196" t="s">
        <v>26</v>
      </c>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f t="shared" si="48"/>
        <v>0</v>
      </c>
      <c r="AK150" s="212">
        <f t="shared" si="49"/>
        <v>0</v>
      </c>
      <c r="AL150" s="212">
        <f t="shared" si="50"/>
        <v>0</v>
      </c>
      <c r="AM150" s="313">
        <f>'[3]July-19'!AL150+AN34</f>
        <v>12968</v>
      </c>
      <c r="AN150" s="313">
        <f>AM150-AL150</f>
        <v>12968</v>
      </c>
      <c r="AO150" s="312">
        <f>'[3]July-19'!AL150+AN34</f>
        <v>12968</v>
      </c>
      <c r="AP150" s="350">
        <f t="shared" si="51"/>
        <v>-12968</v>
      </c>
      <c r="AQ150" s="337"/>
      <c r="AR150" s="343"/>
      <c r="AS150" s="343"/>
      <c r="AT150" s="328"/>
      <c r="AU150" s="328"/>
      <c r="AV150" s="328"/>
      <c r="AW150" s="328"/>
      <c r="AX150" s="328"/>
      <c r="AY150" s="328"/>
    </row>
    <row r="151" spans="1:51" s="172" customFormat="1" ht="54" customHeight="1" x14ac:dyDescent="0.2">
      <c r="A151" s="196">
        <v>22</v>
      </c>
      <c r="B151" s="196" t="s">
        <v>27</v>
      </c>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f t="shared" si="48"/>
        <v>0</v>
      </c>
      <c r="AK151" s="212">
        <f t="shared" si="49"/>
        <v>0</v>
      </c>
      <c r="AL151" s="212">
        <f t="shared" si="50"/>
        <v>0</v>
      </c>
      <c r="AM151" s="313">
        <f>'[3]July-19'!AL151+AN35</f>
        <v>18002</v>
      </c>
      <c r="AN151" s="313">
        <f>AM151-AL151</f>
        <v>18002</v>
      </c>
      <c r="AO151" s="312">
        <f>'[3]July-19'!AL151+AN35</f>
        <v>18002</v>
      </c>
      <c r="AP151" s="350">
        <f t="shared" si="51"/>
        <v>-18002</v>
      </c>
      <c r="AQ151" s="337"/>
      <c r="AR151" s="343"/>
      <c r="AS151" s="343"/>
      <c r="AT151" s="328"/>
      <c r="AU151" s="328"/>
      <c r="AV151" s="328"/>
      <c r="AW151" s="328"/>
      <c r="AX151" s="328"/>
      <c r="AY151" s="328"/>
    </row>
    <row r="152" spans="1:51" s="172" customFormat="1" ht="54" customHeight="1" x14ac:dyDescent="0.2">
      <c r="A152" s="196">
        <v>23</v>
      </c>
      <c r="B152" s="196" t="s">
        <v>28</v>
      </c>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f t="shared" si="48"/>
        <v>0</v>
      </c>
      <c r="AK152" s="212">
        <f t="shared" si="49"/>
        <v>0</v>
      </c>
      <c r="AL152" s="212">
        <f t="shared" si="50"/>
        <v>0</v>
      </c>
      <c r="AM152" s="313">
        <f>'[3]July-19'!AL152+AN36</f>
        <v>19839</v>
      </c>
      <c r="AN152" s="313">
        <f>AM152-AL152</f>
        <v>19839</v>
      </c>
      <c r="AO152" s="312">
        <f>'[3]July-19'!AL152+AN36</f>
        <v>19839</v>
      </c>
      <c r="AP152" s="350">
        <f t="shared" si="51"/>
        <v>-19839</v>
      </c>
      <c r="AQ152" s="337"/>
      <c r="AR152" s="343"/>
      <c r="AS152" s="343"/>
      <c r="AT152" s="328"/>
      <c r="AU152" s="328"/>
      <c r="AV152" s="328"/>
      <c r="AW152" s="328"/>
      <c r="AX152" s="328"/>
      <c r="AY152" s="328"/>
    </row>
    <row r="153" spans="1:51" s="172" customFormat="1" ht="54" customHeight="1" x14ac:dyDescent="0.2">
      <c r="A153" s="196">
        <v>24</v>
      </c>
      <c r="B153" s="196" t="s">
        <v>45</v>
      </c>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f t="shared" si="48"/>
        <v>0</v>
      </c>
      <c r="AK153" s="212">
        <f t="shared" si="49"/>
        <v>0</v>
      </c>
      <c r="AL153" s="212">
        <f t="shared" si="50"/>
        <v>0</v>
      </c>
      <c r="AM153" s="313">
        <f>'[3]July-19'!AL153+AN37</f>
        <v>13709</v>
      </c>
      <c r="AN153" s="313">
        <f>AM153-AL153</f>
        <v>13709</v>
      </c>
      <c r="AO153" s="312">
        <f>'[3]July-19'!AL153+AN37</f>
        <v>13709</v>
      </c>
      <c r="AP153" s="350">
        <f t="shared" si="51"/>
        <v>-13709</v>
      </c>
      <c r="AQ153" s="337"/>
      <c r="AR153" s="343"/>
      <c r="AS153" s="343"/>
      <c r="AT153" s="328"/>
      <c r="AU153" s="328"/>
      <c r="AV153" s="328"/>
      <c r="AW153" s="328"/>
      <c r="AX153" s="328"/>
      <c r="AY153" s="328"/>
    </row>
    <row r="154" spans="1:51" s="173" customFormat="1" ht="54" customHeight="1" x14ac:dyDescent="0.2">
      <c r="A154" s="606" t="s">
        <v>29</v>
      </c>
      <c r="B154" s="607"/>
      <c r="C154" s="213">
        <f>SUM(C150:C153)</f>
        <v>0</v>
      </c>
      <c r="D154" s="213">
        <f t="shared" ref="D154:AI154" si="60">SUM(D150:D153)</f>
        <v>0</v>
      </c>
      <c r="E154" s="213">
        <f t="shared" si="60"/>
        <v>0</v>
      </c>
      <c r="F154" s="213">
        <f t="shared" si="60"/>
        <v>0</v>
      </c>
      <c r="G154" s="213">
        <f t="shared" si="60"/>
        <v>0</v>
      </c>
      <c r="H154" s="213">
        <f t="shared" si="60"/>
        <v>0</v>
      </c>
      <c r="I154" s="213">
        <f t="shared" si="60"/>
        <v>0</v>
      </c>
      <c r="J154" s="213">
        <f t="shared" si="60"/>
        <v>0</v>
      </c>
      <c r="K154" s="213">
        <f t="shared" si="60"/>
        <v>0</v>
      </c>
      <c r="L154" s="213">
        <f t="shared" si="60"/>
        <v>0</v>
      </c>
      <c r="M154" s="213">
        <f t="shared" si="60"/>
        <v>0</v>
      </c>
      <c r="N154" s="213">
        <f t="shared" si="60"/>
        <v>0</v>
      </c>
      <c r="O154" s="213">
        <f t="shared" si="60"/>
        <v>0</v>
      </c>
      <c r="P154" s="213">
        <f t="shared" si="60"/>
        <v>0</v>
      </c>
      <c r="Q154" s="213">
        <f t="shared" si="60"/>
        <v>0</v>
      </c>
      <c r="R154" s="213">
        <f t="shared" si="60"/>
        <v>0</v>
      </c>
      <c r="S154" s="213">
        <f t="shared" si="60"/>
        <v>0</v>
      </c>
      <c r="T154" s="213">
        <f t="shared" si="60"/>
        <v>0</v>
      </c>
      <c r="U154" s="213">
        <f t="shared" si="60"/>
        <v>0</v>
      </c>
      <c r="V154" s="213">
        <f t="shared" si="60"/>
        <v>0</v>
      </c>
      <c r="W154" s="213">
        <f t="shared" si="60"/>
        <v>0</v>
      </c>
      <c r="X154" s="213">
        <f t="shared" si="60"/>
        <v>0</v>
      </c>
      <c r="Y154" s="213">
        <f t="shared" si="60"/>
        <v>0</v>
      </c>
      <c r="Z154" s="213">
        <f t="shared" si="60"/>
        <v>0</v>
      </c>
      <c r="AA154" s="213">
        <f t="shared" si="60"/>
        <v>0</v>
      </c>
      <c r="AB154" s="213">
        <f t="shared" si="60"/>
        <v>0</v>
      </c>
      <c r="AC154" s="213">
        <f t="shared" si="60"/>
        <v>0</v>
      </c>
      <c r="AD154" s="213">
        <f t="shared" si="60"/>
        <v>0</v>
      </c>
      <c r="AE154" s="213">
        <f t="shared" si="60"/>
        <v>0</v>
      </c>
      <c r="AF154" s="213">
        <f t="shared" si="60"/>
        <v>0</v>
      </c>
      <c r="AG154" s="213">
        <f t="shared" si="60"/>
        <v>0</v>
      </c>
      <c r="AH154" s="213">
        <f t="shared" si="60"/>
        <v>0</v>
      </c>
      <c r="AI154" s="213">
        <f t="shared" si="60"/>
        <v>0</v>
      </c>
      <c r="AJ154" s="213">
        <f>C154+E154+G154+I154+K154+M154+O154+Q154+S154+U154+W154+Y154+AA154+AC154+AE154+AG154+AH154+AI154</f>
        <v>0</v>
      </c>
      <c r="AK154" s="213">
        <f>D154+F154+H154+J154+L154+N154+P154+R154+T154+V154+X154+Z154+AB154+AD154+AF154</f>
        <v>0</v>
      </c>
      <c r="AL154" s="213">
        <f>AJ154+AK154</f>
        <v>0</v>
      </c>
      <c r="AM154" s="313">
        <f>'[3]July-19'!AL154+AN38</f>
        <v>64518</v>
      </c>
      <c r="AN154" s="313">
        <f>SUM(AN150:AN153)</f>
        <v>64518</v>
      </c>
      <c r="AO154" s="312">
        <f>'[3]July-19'!AL154+AN38</f>
        <v>64518</v>
      </c>
      <c r="AP154" s="350">
        <f t="shared" si="51"/>
        <v>-64518</v>
      </c>
      <c r="AQ154" s="341"/>
      <c r="AR154" s="344"/>
      <c r="AS154" s="344"/>
      <c r="AT154" s="330"/>
      <c r="AU154" s="330"/>
      <c r="AV154" s="330"/>
      <c r="AW154" s="330"/>
      <c r="AX154" s="330"/>
      <c r="AY154" s="330"/>
    </row>
    <row r="155" spans="1:51" s="254" customFormat="1" ht="54" customHeight="1" x14ac:dyDescent="0.2">
      <c r="A155" s="606" t="s">
        <v>30</v>
      </c>
      <c r="B155" s="607"/>
      <c r="C155" s="213">
        <f>SUM(C154,C149,C144)</f>
        <v>0</v>
      </c>
      <c r="D155" s="213">
        <f t="shared" ref="D155:AI155" si="61">SUM(D154,D149,D144)</f>
        <v>0</v>
      </c>
      <c r="E155" s="213">
        <f t="shared" si="61"/>
        <v>0</v>
      </c>
      <c r="F155" s="213">
        <f t="shared" si="61"/>
        <v>0</v>
      </c>
      <c r="G155" s="213">
        <f t="shared" si="61"/>
        <v>0</v>
      </c>
      <c r="H155" s="213">
        <f t="shared" si="61"/>
        <v>0</v>
      </c>
      <c r="I155" s="213">
        <f t="shared" si="61"/>
        <v>0</v>
      </c>
      <c r="J155" s="213">
        <f t="shared" si="61"/>
        <v>0</v>
      </c>
      <c r="K155" s="213">
        <f t="shared" si="61"/>
        <v>0</v>
      </c>
      <c r="L155" s="213">
        <f t="shared" si="61"/>
        <v>0</v>
      </c>
      <c r="M155" s="213">
        <f t="shared" si="61"/>
        <v>0</v>
      </c>
      <c r="N155" s="213">
        <f t="shared" si="61"/>
        <v>0</v>
      </c>
      <c r="O155" s="213">
        <f t="shared" si="61"/>
        <v>0</v>
      </c>
      <c r="P155" s="213">
        <f t="shared" si="61"/>
        <v>0</v>
      </c>
      <c r="Q155" s="213">
        <f t="shared" si="61"/>
        <v>0</v>
      </c>
      <c r="R155" s="213">
        <f t="shared" si="61"/>
        <v>0</v>
      </c>
      <c r="S155" s="213">
        <f t="shared" si="61"/>
        <v>0</v>
      </c>
      <c r="T155" s="213">
        <f t="shared" si="61"/>
        <v>0</v>
      </c>
      <c r="U155" s="213">
        <f t="shared" si="61"/>
        <v>0</v>
      </c>
      <c r="V155" s="213">
        <f t="shared" si="61"/>
        <v>0</v>
      </c>
      <c r="W155" s="213">
        <f t="shared" si="61"/>
        <v>0</v>
      </c>
      <c r="X155" s="213">
        <f t="shared" si="61"/>
        <v>0</v>
      </c>
      <c r="Y155" s="213">
        <f t="shared" si="61"/>
        <v>0</v>
      </c>
      <c r="Z155" s="213">
        <f t="shared" si="61"/>
        <v>0</v>
      </c>
      <c r="AA155" s="213">
        <f t="shared" si="61"/>
        <v>0</v>
      </c>
      <c r="AB155" s="213">
        <f t="shared" si="61"/>
        <v>0</v>
      </c>
      <c r="AC155" s="213">
        <f t="shared" si="61"/>
        <v>0</v>
      </c>
      <c r="AD155" s="213">
        <f t="shared" si="61"/>
        <v>0</v>
      </c>
      <c r="AE155" s="213">
        <f t="shared" si="61"/>
        <v>0</v>
      </c>
      <c r="AF155" s="213">
        <f t="shared" si="61"/>
        <v>0</v>
      </c>
      <c r="AG155" s="213">
        <f t="shared" si="61"/>
        <v>0</v>
      </c>
      <c r="AH155" s="213">
        <f t="shared" si="61"/>
        <v>0</v>
      </c>
      <c r="AI155" s="213">
        <f t="shared" si="61"/>
        <v>0</v>
      </c>
      <c r="AJ155" s="213">
        <f>C155+E155+G155+I155+K155+M155+O155+Q155+S155+U155+W155+Y155+AA155+AC155+AE155+AG155+AH155+AI155</f>
        <v>0</v>
      </c>
      <c r="AK155" s="213">
        <f>D155+F155+H155+J155+L155+N155+P155+R155+T155+V155+X155+Z155+AB155+AD155+AF155</f>
        <v>0</v>
      </c>
      <c r="AL155" s="213">
        <f t="shared" si="50"/>
        <v>0</v>
      </c>
      <c r="AM155" s="313">
        <f>'[3]July-19'!AL155+AN39</f>
        <v>153002</v>
      </c>
      <c r="AN155" s="313">
        <f>SUM(AN154,AN149,AN144)</f>
        <v>32306</v>
      </c>
      <c r="AO155" s="312">
        <f>'[3]July-19'!AL155+AN39</f>
        <v>153002</v>
      </c>
      <c r="AP155" s="350">
        <f t="shared" si="51"/>
        <v>-153002</v>
      </c>
      <c r="AQ155" s="341"/>
      <c r="AR155" s="342"/>
      <c r="AS155" s="342"/>
      <c r="AT155" s="327"/>
      <c r="AU155" s="327"/>
      <c r="AV155" s="327"/>
      <c r="AW155" s="327"/>
      <c r="AX155" s="327"/>
      <c r="AY155" s="327"/>
    </row>
    <row r="156" spans="1:51" s="172" customFormat="1" ht="54" customHeight="1" x14ac:dyDescent="0.2">
      <c r="A156" s="196">
        <v>25</v>
      </c>
      <c r="B156" s="196" t="s">
        <v>31</v>
      </c>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f t="shared" si="48"/>
        <v>0</v>
      </c>
      <c r="AK156" s="212">
        <f t="shared" si="49"/>
        <v>0</v>
      </c>
      <c r="AL156" s="212">
        <f t="shared" si="50"/>
        <v>0</v>
      </c>
      <c r="AM156" s="313">
        <f>'[3]July-19'!AL156+AN40</f>
        <v>25312</v>
      </c>
      <c r="AN156" s="313">
        <f>AM156-AL156</f>
        <v>25312</v>
      </c>
      <c r="AO156" s="312">
        <f>'[3]July-19'!AL156+AN40</f>
        <v>25312</v>
      </c>
      <c r="AP156" s="350">
        <f t="shared" si="51"/>
        <v>-25312</v>
      </c>
      <c r="AQ156" s="337"/>
      <c r="AR156" s="343"/>
      <c r="AS156" s="343"/>
      <c r="AT156" s="328"/>
      <c r="AU156" s="328"/>
      <c r="AV156" s="328"/>
      <c r="AW156" s="328"/>
      <c r="AX156" s="328"/>
      <c r="AY156" s="328"/>
    </row>
    <row r="157" spans="1:51" s="172" customFormat="1" ht="54" customHeight="1" x14ac:dyDescent="0.2">
      <c r="A157" s="196">
        <v>26</v>
      </c>
      <c r="B157" s="196" t="s">
        <v>147</v>
      </c>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f t="shared" si="48"/>
        <v>0</v>
      </c>
      <c r="AK157" s="212">
        <f t="shared" si="49"/>
        <v>0</v>
      </c>
      <c r="AL157" s="212">
        <f t="shared" si="50"/>
        <v>0</v>
      </c>
      <c r="AM157" s="313">
        <f>'[3]July-19'!AL157+AN41</f>
        <v>13225</v>
      </c>
      <c r="AN157" s="313">
        <f>AM157-AL157</f>
        <v>13225</v>
      </c>
      <c r="AO157" s="312">
        <f>'[3]July-19'!AL157+AN41</f>
        <v>13225</v>
      </c>
      <c r="AP157" s="350">
        <f t="shared" si="51"/>
        <v>-13225</v>
      </c>
      <c r="AQ157" s="337"/>
      <c r="AR157" s="343"/>
      <c r="AS157" s="343"/>
      <c r="AT157" s="328"/>
      <c r="AU157" s="328"/>
      <c r="AV157" s="328"/>
      <c r="AW157" s="328"/>
      <c r="AX157" s="328"/>
      <c r="AY157" s="328"/>
    </row>
    <row r="158" spans="1:51" s="172" customFormat="1" ht="54" customHeight="1" x14ac:dyDescent="0.2">
      <c r="A158" s="196">
        <v>27</v>
      </c>
      <c r="B158" s="196" t="s">
        <v>32</v>
      </c>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f t="shared" si="48"/>
        <v>0</v>
      </c>
      <c r="AK158" s="212">
        <f t="shared" si="49"/>
        <v>0</v>
      </c>
      <c r="AL158" s="212">
        <f t="shared" si="50"/>
        <v>0</v>
      </c>
      <c r="AM158" s="313">
        <f>'[3]July-19'!AL158+AN42</f>
        <v>13970</v>
      </c>
      <c r="AN158" s="313">
        <f>AM158-AL158</f>
        <v>13970</v>
      </c>
      <c r="AO158" s="312">
        <f>'[3]July-19'!AL158+AN42</f>
        <v>13970</v>
      </c>
      <c r="AP158" s="350">
        <f t="shared" si="51"/>
        <v>-13970</v>
      </c>
      <c r="AQ158" s="337"/>
      <c r="AR158" s="343"/>
      <c r="AS158" s="343"/>
      <c r="AT158" s="328"/>
      <c r="AU158" s="328"/>
      <c r="AV158" s="328"/>
      <c r="AW158" s="328"/>
      <c r="AX158" s="328"/>
      <c r="AY158" s="328"/>
    </row>
    <row r="159" spans="1:51" s="172" customFormat="1" ht="54" customHeight="1" x14ac:dyDescent="0.2">
      <c r="A159" s="196">
        <v>28</v>
      </c>
      <c r="B159" s="196" t="s">
        <v>33</v>
      </c>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f t="shared" si="48"/>
        <v>0</v>
      </c>
      <c r="AK159" s="212">
        <f t="shared" si="49"/>
        <v>0</v>
      </c>
      <c r="AL159" s="212">
        <f t="shared" si="50"/>
        <v>0</v>
      </c>
      <c r="AM159" s="313">
        <f>'[3]July-19'!AL159+AN43</f>
        <v>20303</v>
      </c>
      <c r="AN159" s="313">
        <f>AM159-AL159</f>
        <v>20303</v>
      </c>
      <c r="AO159" s="312">
        <f>'[3]July-19'!AL159+AN43</f>
        <v>20303</v>
      </c>
      <c r="AP159" s="350">
        <f t="shared" si="51"/>
        <v>-20303</v>
      </c>
      <c r="AQ159" s="337"/>
      <c r="AR159" s="343"/>
      <c r="AS159" s="343"/>
      <c r="AT159" s="328"/>
      <c r="AU159" s="328"/>
      <c r="AV159" s="328"/>
      <c r="AW159" s="328"/>
      <c r="AX159" s="328"/>
      <c r="AY159" s="328"/>
    </row>
    <row r="160" spans="1:51" s="173" customFormat="1" ht="54" customHeight="1" x14ac:dyDescent="0.2">
      <c r="A160" s="606" t="s">
        <v>34</v>
      </c>
      <c r="B160" s="607"/>
      <c r="C160" s="213">
        <f>SUM(C156:C159)</f>
        <v>0</v>
      </c>
      <c r="D160" s="213">
        <f t="shared" ref="D160:AI160" si="62">SUM(D156:D159)</f>
        <v>0</v>
      </c>
      <c r="E160" s="213">
        <f t="shared" si="62"/>
        <v>0</v>
      </c>
      <c r="F160" s="213">
        <f t="shared" si="62"/>
        <v>0</v>
      </c>
      <c r="G160" s="213">
        <f t="shared" si="62"/>
        <v>0</v>
      </c>
      <c r="H160" s="213">
        <f t="shared" si="62"/>
        <v>0</v>
      </c>
      <c r="I160" s="213">
        <f t="shared" si="62"/>
        <v>0</v>
      </c>
      <c r="J160" s="213">
        <f t="shared" si="62"/>
        <v>0</v>
      </c>
      <c r="K160" s="213">
        <f t="shared" si="62"/>
        <v>0</v>
      </c>
      <c r="L160" s="213">
        <f t="shared" si="62"/>
        <v>0</v>
      </c>
      <c r="M160" s="213">
        <f t="shared" si="62"/>
        <v>0</v>
      </c>
      <c r="N160" s="213">
        <f t="shared" si="62"/>
        <v>0</v>
      </c>
      <c r="O160" s="213">
        <f t="shared" si="62"/>
        <v>0</v>
      </c>
      <c r="P160" s="213">
        <f t="shared" si="62"/>
        <v>0</v>
      </c>
      <c r="Q160" s="213">
        <f t="shared" si="62"/>
        <v>0</v>
      </c>
      <c r="R160" s="213">
        <f t="shared" si="62"/>
        <v>0</v>
      </c>
      <c r="S160" s="213">
        <f t="shared" si="62"/>
        <v>0</v>
      </c>
      <c r="T160" s="213">
        <f t="shared" si="62"/>
        <v>0</v>
      </c>
      <c r="U160" s="213">
        <f t="shared" si="62"/>
        <v>0</v>
      </c>
      <c r="V160" s="213">
        <f t="shared" si="62"/>
        <v>0</v>
      </c>
      <c r="W160" s="213">
        <f t="shared" si="62"/>
        <v>0</v>
      </c>
      <c r="X160" s="213">
        <f t="shared" si="62"/>
        <v>0</v>
      </c>
      <c r="Y160" s="213">
        <f t="shared" si="62"/>
        <v>0</v>
      </c>
      <c r="Z160" s="213">
        <f t="shared" si="62"/>
        <v>0</v>
      </c>
      <c r="AA160" s="213">
        <f t="shared" si="62"/>
        <v>0</v>
      </c>
      <c r="AB160" s="213">
        <f t="shared" si="62"/>
        <v>0</v>
      </c>
      <c r="AC160" s="213">
        <f t="shared" si="62"/>
        <v>0</v>
      </c>
      <c r="AD160" s="213">
        <f t="shared" si="62"/>
        <v>0</v>
      </c>
      <c r="AE160" s="213">
        <f t="shared" si="62"/>
        <v>0</v>
      </c>
      <c r="AF160" s="213">
        <f t="shared" si="62"/>
        <v>0</v>
      </c>
      <c r="AG160" s="213">
        <f t="shared" si="62"/>
        <v>0</v>
      </c>
      <c r="AH160" s="213">
        <f t="shared" si="62"/>
        <v>0</v>
      </c>
      <c r="AI160" s="213">
        <f t="shared" si="62"/>
        <v>0</v>
      </c>
      <c r="AJ160" s="213">
        <f>C160+E160+G160+I160+K160+M160+O160+Q160+S160+U160+W160+Y160+AA160+AC160+AE160+AG160+AH160+AI160</f>
        <v>0</v>
      </c>
      <c r="AK160" s="213">
        <f t="shared" si="49"/>
        <v>0</v>
      </c>
      <c r="AL160" s="213">
        <f t="shared" si="50"/>
        <v>0</v>
      </c>
      <c r="AM160" s="313">
        <f>'[3]July-19'!AL160+AN44</f>
        <v>72810</v>
      </c>
      <c r="AN160" s="313">
        <f>SUM(AN156:AN159)</f>
        <v>72810</v>
      </c>
      <c r="AO160" s="312">
        <f>'[3]July-19'!AL160+AN44</f>
        <v>72810</v>
      </c>
      <c r="AP160" s="350">
        <f t="shared" si="51"/>
        <v>-72810</v>
      </c>
      <c r="AQ160" s="341"/>
      <c r="AR160" s="344"/>
      <c r="AS160" s="344"/>
      <c r="AT160" s="330"/>
      <c r="AU160" s="330"/>
      <c r="AV160" s="330"/>
      <c r="AW160" s="330"/>
      <c r="AX160" s="330"/>
      <c r="AY160" s="330"/>
    </row>
    <row r="161" spans="1:51" s="172" customFormat="1" ht="54" customHeight="1" x14ac:dyDescent="0.2">
      <c r="A161" s="196">
        <v>29</v>
      </c>
      <c r="B161" s="196" t="s">
        <v>35</v>
      </c>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f t="shared" si="48"/>
        <v>0</v>
      </c>
      <c r="AK161" s="212">
        <f t="shared" si="49"/>
        <v>0</v>
      </c>
      <c r="AL161" s="212">
        <f t="shared" si="50"/>
        <v>0</v>
      </c>
      <c r="AM161" s="313">
        <f>'[3]July-19'!AL161+AN45</f>
        <v>27656</v>
      </c>
      <c r="AN161" s="313">
        <f>AM161-AL161</f>
        <v>27656</v>
      </c>
      <c r="AO161" s="312">
        <f>'[3]July-19'!AL161+AN45</f>
        <v>27656</v>
      </c>
      <c r="AP161" s="350">
        <f t="shared" si="51"/>
        <v>-27656</v>
      </c>
      <c r="AQ161" s="337"/>
      <c r="AR161" s="343"/>
      <c r="AS161" s="343"/>
      <c r="AT161" s="328"/>
      <c r="AU161" s="328"/>
      <c r="AV161" s="328"/>
      <c r="AW161" s="328"/>
      <c r="AX161" s="328"/>
      <c r="AY161" s="328"/>
    </row>
    <row r="162" spans="1:51" s="172" customFormat="1" ht="54" customHeight="1" x14ac:dyDescent="0.2">
      <c r="A162" s="196">
        <v>30</v>
      </c>
      <c r="B162" s="196" t="s">
        <v>36</v>
      </c>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f t="shared" si="48"/>
        <v>0</v>
      </c>
      <c r="AK162" s="212">
        <f t="shared" si="49"/>
        <v>0</v>
      </c>
      <c r="AL162" s="212">
        <f t="shared" si="50"/>
        <v>0</v>
      </c>
      <c r="AM162" s="313">
        <f>'[3]July-19'!AL162+AN46</f>
        <v>16006</v>
      </c>
      <c r="AN162" s="313">
        <f>AM162-AL162</f>
        <v>16006</v>
      </c>
      <c r="AO162" s="312">
        <f>'[3]July-19'!AL162+AN46</f>
        <v>16006</v>
      </c>
      <c r="AP162" s="350">
        <f t="shared" si="51"/>
        <v>-16006</v>
      </c>
      <c r="AQ162" s="337"/>
      <c r="AR162" s="343"/>
      <c r="AS162" s="343"/>
      <c r="AT162" s="328"/>
      <c r="AU162" s="328"/>
      <c r="AV162" s="328"/>
      <c r="AW162" s="328"/>
      <c r="AX162" s="328"/>
      <c r="AY162" s="328"/>
    </row>
    <row r="163" spans="1:51" s="172" customFormat="1" ht="54" customHeight="1" x14ac:dyDescent="0.2">
      <c r="A163" s="196">
        <v>31</v>
      </c>
      <c r="B163" s="196" t="s">
        <v>37</v>
      </c>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f t="shared" si="48"/>
        <v>0</v>
      </c>
      <c r="AK163" s="212">
        <f t="shared" si="49"/>
        <v>0</v>
      </c>
      <c r="AL163" s="212">
        <f t="shared" si="50"/>
        <v>0</v>
      </c>
      <c r="AM163" s="313">
        <f>'[3]July-19'!AL163+AN47</f>
        <v>21060</v>
      </c>
      <c r="AN163" s="313">
        <f>AM163-AL163</f>
        <v>21060</v>
      </c>
      <c r="AO163" s="312">
        <f>'[3]July-19'!AL163+AN47</f>
        <v>21060</v>
      </c>
      <c r="AP163" s="350">
        <f t="shared" si="51"/>
        <v>-21060</v>
      </c>
      <c r="AQ163" s="337"/>
      <c r="AR163" s="343"/>
      <c r="AS163" s="343"/>
      <c r="AT163" s="328"/>
      <c r="AU163" s="328"/>
      <c r="AV163" s="328"/>
      <c r="AW163" s="328"/>
      <c r="AX163" s="328"/>
      <c r="AY163" s="328"/>
    </row>
    <row r="164" spans="1:51" s="172" customFormat="1" ht="54" customHeight="1" x14ac:dyDescent="0.2">
      <c r="A164" s="196">
        <v>32</v>
      </c>
      <c r="B164" s="196" t="s">
        <v>38</v>
      </c>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f t="shared" si="48"/>
        <v>0</v>
      </c>
      <c r="AK164" s="212">
        <f t="shared" si="49"/>
        <v>0</v>
      </c>
      <c r="AL164" s="212">
        <f t="shared" si="50"/>
        <v>0</v>
      </c>
      <c r="AM164" s="313">
        <f>'[3]July-19'!AL164+AN48</f>
        <v>19201</v>
      </c>
      <c r="AN164" s="313">
        <f>AM164-AL164</f>
        <v>19201</v>
      </c>
      <c r="AO164" s="312">
        <f>'[3]July-19'!AL164+AN48</f>
        <v>19201</v>
      </c>
      <c r="AP164" s="350">
        <f t="shared" si="51"/>
        <v>-19201</v>
      </c>
      <c r="AQ164" s="337"/>
      <c r="AR164" s="343"/>
      <c r="AS164" s="343"/>
      <c r="AT164" s="328"/>
      <c r="AU164" s="328"/>
      <c r="AV164" s="328"/>
      <c r="AW164" s="328"/>
      <c r="AX164" s="328"/>
      <c r="AY164" s="328"/>
    </row>
    <row r="165" spans="1:51" s="173" customFormat="1" ht="54" customHeight="1" x14ac:dyDescent="0.2">
      <c r="A165" s="606" t="s">
        <v>39</v>
      </c>
      <c r="B165" s="607"/>
      <c r="C165" s="213">
        <f>SUM(C161:C164)</f>
        <v>0</v>
      </c>
      <c r="D165" s="213">
        <f t="shared" ref="D165:AI165" si="63">SUM(D161:D164)</f>
        <v>0</v>
      </c>
      <c r="E165" s="213">
        <f t="shared" si="63"/>
        <v>0</v>
      </c>
      <c r="F165" s="213">
        <f t="shared" si="63"/>
        <v>0</v>
      </c>
      <c r="G165" s="213">
        <f t="shared" si="63"/>
        <v>0</v>
      </c>
      <c r="H165" s="213">
        <f t="shared" si="63"/>
        <v>0</v>
      </c>
      <c r="I165" s="213">
        <f t="shared" si="63"/>
        <v>0</v>
      </c>
      <c r="J165" s="213">
        <f t="shared" si="63"/>
        <v>0</v>
      </c>
      <c r="K165" s="213">
        <f t="shared" si="63"/>
        <v>0</v>
      </c>
      <c r="L165" s="213">
        <f t="shared" si="63"/>
        <v>0</v>
      </c>
      <c r="M165" s="213">
        <f t="shared" si="63"/>
        <v>0</v>
      </c>
      <c r="N165" s="213">
        <f t="shared" si="63"/>
        <v>0</v>
      </c>
      <c r="O165" s="213">
        <f t="shared" si="63"/>
        <v>0</v>
      </c>
      <c r="P165" s="213">
        <f t="shared" si="63"/>
        <v>0</v>
      </c>
      <c r="Q165" s="213">
        <f t="shared" si="63"/>
        <v>0</v>
      </c>
      <c r="R165" s="213">
        <f t="shared" si="63"/>
        <v>0</v>
      </c>
      <c r="S165" s="213">
        <f t="shared" si="63"/>
        <v>0</v>
      </c>
      <c r="T165" s="213">
        <f t="shared" si="63"/>
        <v>0</v>
      </c>
      <c r="U165" s="213">
        <f t="shared" si="63"/>
        <v>0</v>
      </c>
      <c r="V165" s="213">
        <f t="shared" si="63"/>
        <v>0</v>
      </c>
      <c r="W165" s="213">
        <f t="shared" si="63"/>
        <v>0</v>
      </c>
      <c r="X165" s="213">
        <f t="shared" si="63"/>
        <v>0</v>
      </c>
      <c r="Y165" s="213">
        <f t="shared" si="63"/>
        <v>0</v>
      </c>
      <c r="Z165" s="213">
        <f t="shared" si="63"/>
        <v>0</v>
      </c>
      <c r="AA165" s="213">
        <f t="shared" si="63"/>
        <v>0</v>
      </c>
      <c r="AB165" s="213">
        <f t="shared" si="63"/>
        <v>0</v>
      </c>
      <c r="AC165" s="213">
        <f t="shared" si="63"/>
        <v>0</v>
      </c>
      <c r="AD165" s="213">
        <f t="shared" si="63"/>
        <v>0</v>
      </c>
      <c r="AE165" s="213">
        <f t="shared" si="63"/>
        <v>0</v>
      </c>
      <c r="AF165" s="213">
        <f t="shared" si="63"/>
        <v>0</v>
      </c>
      <c r="AG165" s="213">
        <f t="shared" si="63"/>
        <v>0</v>
      </c>
      <c r="AH165" s="213">
        <f t="shared" si="63"/>
        <v>0</v>
      </c>
      <c r="AI165" s="213">
        <f t="shared" si="63"/>
        <v>0</v>
      </c>
      <c r="AJ165" s="213">
        <f t="shared" si="48"/>
        <v>0</v>
      </c>
      <c r="AK165" s="213">
        <f t="shared" si="49"/>
        <v>0</v>
      </c>
      <c r="AL165" s="213">
        <f t="shared" si="50"/>
        <v>0</v>
      </c>
      <c r="AM165" s="313">
        <f>'[3]July-19'!AL165+AN49</f>
        <v>83923</v>
      </c>
      <c r="AN165" s="313">
        <f>SUM(AN161:AN164)</f>
        <v>83923</v>
      </c>
      <c r="AO165" s="312">
        <f>'[3]July-19'!AL165+AN49</f>
        <v>83923</v>
      </c>
      <c r="AP165" s="350">
        <f t="shared" si="51"/>
        <v>-83923</v>
      </c>
      <c r="AQ165" s="341"/>
      <c r="AR165" s="344"/>
      <c r="AS165" s="344"/>
      <c r="AT165" s="330"/>
      <c r="AU165" s="330"/>
      <c r="AV165" s="330"/>
      <c r="AW165" s="330"/>
      <c r="AX165" s="330"/>
      <c r="AY165" s="330"/>
    </row>
    <row r="166" spans="1:51" s="254" customFormat="1" ht="54" customHeight="1" x14ac:dyDescent="0.2">
      <c r="A166" s="606" t="s">
        <v>87</v>
      </c>
      <c r="B166" s="607"/>
      <c r="C166" s="213">
        <f>SUM(C165,C160)</f>
        <v>0</v>
      </c>
      <c r="D166" s="213">
        <f t="shared" ref="D166:AI166" si="64">SUM(D165,D160)</f>
        <v>0</v>
      </c>
      <c r="E166" s="213">
        <f t="shared" si="64"/>
        <v>0</v>
      </c>
      <c r="F166" s="213">
        <f t="shared" si="64"/>
        <v>0</v>
      </c>
      <c r="G166" s="213">
        <f t="shared" si="64"/>
        <v>0</v>
      </c>
      <c r="H166" s="213">
        <f t="shared" si="64"/>
        <v>0</v>
      </c>
      <c r="I166" s="213">
        <f t="shared" si="64"/>
        <v>0</v>
      </c>
      <c r="J166" s="213">
        <f t="shared" si="64"/>
        <v>0</v>
      </c>
      <c r="K166" s="213">
        <f t="shared" si="64"/>
        <v>0</v>
      </c>
      <c r="L166" s="213">
        <f t="shared" si="64"/>
        <v>0</v>
      </c>
      <c r="M166" s="213">
        <f t="shared" si="64"/>
        <v>0</v>
      </c>
      <c r="N166" s="213">
        <f t="shared" si="64"/>
        <v>0</v>
      </c>
      <c r="O166" s="213">
        <f t="shared" si="64"/>
        <v>0</v>
      </c>
      <c r="P166" s="213">
        <f t="shared" si="64"/>
        <v>0</v>
      </c>
      <c r="Q166" s="213">
        <f t="shared" si="64"/>
        <v>0</v>
      </c>
      <c r="R166" s="213">
        <f t="shared" si="64"/>
        <v>0</v>
      </c>
      <c r="S166" s="213">
        <f t="shared" si="64"/>
        <v>0</v>
      </c>
      <c r="T166" s="213">
        <f t="shared" si="64"/>
        <v>0</v>
      </c>
      <c r="U166" s="213">
        <f t="shared" si="64"/>
        <v>0</v>
      </c>
      <c r="V166" s="213">
        <f t="shared" si="64"/>
        <v>0</v>
      </c>
      <c r="W166" s="213">
        <f t="shared" si="64"/>
        <v>0</v>
      </c>
      <c r="X166" s="213">
        <f t="shared" si="64"/>
        <v>0</v>
      </c>
      <c r="Y166" s="213">
        <f t="shared" si="64"/>
        <v>0</v>
      </c>
      <c r="Z166" s="213">
        <f t="shared" si="64"/>
        <v>0</v>
      </c>
      <c r="AA166" s="213">
        <f t="shared" si="64"/>
        <v>0</v>
      </c>
      <c r="AB166" s="213">
        <f t="shared" si="64"/>
        <v>0</v>
      </c>
      <c r="AC166" s="213">
        <f t="shared" si="64"/>
        <v>0</v>
      </c>
      <c r="AD166" s="213">
        <f t="shared" si="64"/>
        <v>0</v>
      </c>
      <c r="AE166" s="213">
        <f t="shared" si="64"/>
        <v>0</v>
      </c>
      <c r="AF166" s="213">
        <f t="shared" si="64"/>
        <v>0</v>
      </c>
      <c r="AG166" s="213">
        <f t="shared" si="64"/>
        <v>0</v>
      </c>
      <c r="AH166" s="213">
        <f t="shared" si="64"/>
        <v>0</v>
      </c>
      <c r="AI166" s="213">
        <f t="shared" si="64"/>
        <v>0</v>
      </c>
      <c r="AJ166" s="213">
        <f t="shared" si="48"/>
        <v>0</v>
      </c>
      <c r="AK166" s="213">
        <f t="shared" si="49"/>
        <v>0</v>
      </c>
      <c r="AL166" s="213">
        <f t="shared" si="50"/>
        <v>0</v>
      </c>
      <c r="AM166" s="313">
        <f>'[3]July-19'!AL166+AN50</f>
        <v>156733</v>
      </c>
      <c r="AN166" s="313">
        <f>SUM(AN165,AN160)</f>
        <v>156733</v>
      </c>
      <c r="AO166" s="312">
        <f>'[3]July-19'!AL166+AN50</f>
        <v>156733</v>
      </c>
      <c r="AP166" s="350">
        <f t="shared" si="51"/>
        <v>-156733</v>
      </c>
      <c r="AQ166" s="341"/>
      <c r="AR166" s="342"/>
      <c r="AS166" s="342"/>
      <c r="AT166" s="327"/>
      <c r="AU166" s="327"/>
      <c r="AV166" s="327"/>
      <c r="AW166" s="327"/>
      <c r="AX166" s="327"/>
      <c r="AY166" s="327"/>
    </row>
    <row r="167" spans="1:51" s="300" customFormat="1" ht="54" customHeight="1" x14ac:dyDescent="0.2">
      <c r="A167" s="608" t="s">
        <v>40</v>
      </c>
      <c r="B167" s="609"/>
      <c r="C167" s="213">
        <f>SUM(C166,C155,C141,C130)</f>
        <v>0</v>
      </c>
      <c r="D167" s="213">
        <f t="shared" ref="D167:AI167" si="65">SUM(D166,D155,D141,D130)</f>
        <v>0</v>
      </c>
      <c r="E167" s="213">
        <f t="shared" si="65"/>
        <v>0</v>
      </c>
      <c r="F167" s="213">
        <f t="shared" si="65"/>
        <v>0</v>
      </c>
      <c r="G167" s="213">
        <f t="shared" si="65"/>
        <v>0</v>
      </c>
      <c r="H167" s="213">
        <f t="shared" si="65"/>
        <v>0</v>
      </c>
      <c r="I167" s="213">
        <f t="shared" si="65"/>
        <v>0</v>
      </c>
      <c r="J167" s="213">
        <f t="shared" si="65"/>
        <v>0</v>
      </c>
      <c r="K167" s="213">
        <f t="shared" si="65"/>
        <v>0</v>
      </c>
      <c r="L167" s="213">
        <f t="shared" si="65"/>
        <v>0</v>
      </c>
      <c r="M167" s="213">
        <f t="shared" si="65"/>
        <v>0</v>
      </c>
      <c r="N167" s="213">
        <f t="shared" si="65"/>
        <v>0</v>
      </c>
      <c r="O167" s="213">
        <f t="shared" si="65"/>
        <v>0</v>
      </c>
      <c r="P167" s="213">
        <f t="shared" si="65"/>
        <v>0</v>
      </c>
      <c r="Q167" s="213">
        <f t="shared" si="65"/>
        <v>0</v>
      </c>
      <c r="R167" s="213">
        <f t="shared" si="65"/>
        <v>0</v>
      </c>
      <c r="S167" s="213">
        <f t="shared" si="65"/>
        <v>0</v>
      </c>
      <c r="T167" s="213">
        <f t="shared" si="65"/>
        <v>0</v>
      </c>
      <c r="U167" s="213">
        <f t="shared" si="65"/>
        <v>0</v>
      </c>
      <c r="V167" s="213">
        <f t="shared" si="65"/>
        <v>0</v>
      </c>
      <c r="W167" s="213">
        <f t="shared" si="65"/>
        <v>0</v>
      </c>
      <c r="X167" s="213">
        <f t="shared" si="65"/>
        <v>0</v>
      </c>
      <c r="Y167" s="213">
        <f t="shared" si="65"/>
        <v>0</v>
      </c>
      <c r="Z167" s="213">
        <f t="shared" si="65"/>
        <v>0</v>
      </c>
      <c r="AA167" s="213">
        <f t="shared" si="65"/>
        <v>0</v>
      </c>
      <c r="AB167" s="213">
        <f t="shared" si="65"/>
        <v>0</v>
      </c>
      <c r="AC167" s="213">
        <f t="shared" si="65"/>
        <v>0</v>
      </c>
      <c r="AD167" s="213">
        <f t="shared" si="65"/>
        <v>0</v>
      </c>
      <c r="AE167" s="213">
        <f t="shared" si="65"/>
        <v>0</v>
      </c>
      <c r="AF167" s="213">
        <f t="shared" si="65"/>
        <v>0</v>
      </c>
      <c r="AG167" s="213">
        <f t="shared" si="65"/>
        <v>0</v>
      </c>
      <c r="AH167" s="213">
        <f t="shared" si="65"/>
        <v>0</v>
      </c>
      <c r="AI167" s="213">
        <f t="shared" si="65"/>
        <v>0</v>
      </c>
      <c r="AJ167" s="213">
        <f>SUM(AJ166,AJ155,AJ141,AJ130)</f>
        <v>0</v>
      </c>
      <c r="AK167" s="213">
        <f>SUM(AK166,AK155,AK141,AK130)</f>
        <v>0</v>
      </c>
      <c r="AL167" s="361">
        <f>SUM(AL166,AL155,AL141,AL130)</f>
        <v>0</v>
      </c>
      <c r="AM167" s="313">
        <f>SUM(AM166,AM155,AM141,AM130)</f>
        <v>361450</v>
      </c>
      <c r="AN167" s="313">
        <f>AM167-AL168</f>
        <v>361450</v>
      </c>
      <c r="AO167" s="312">
        <f>'[3]July-19'!AL167+AN51</f>
        <v>361450</v>
      </c>
      <c r="AP167" s="350">
        <f t="shared" si="51"/>
        <v>-361450</v>
      </c>
      <c r="AQ167" s="341"/>
      <c r="AR167" s="346"/>
      <c r="AS167" s="346"/>
      <c r="AT167" s="333"/>
      <c r="AU167" s="333"/>
      <c r="AV167" s="333"/>
      <c r="AW167" s="333"/>
      <c r="AX167" s="333"/>
      <c r="AY167" s="333"/>
    </row>
    <row r="168" spans="1:51" s="94" customFormat="1" ht="42.75" customHeight="1" x14ac:dyDescent="0.2">
      <c r="B168" s="367"/>
      <c r="C168" s="367"/>
      <c r="D168" s="367"/>
      <c r="E168" s="367"/>
      <c r="F168" s="367"/>
      <c r="G168" s="367"/>
      <c r="H168" s="367">
        <f>C167+D167+E167+F167+G167+H167</f>
        <v>0</v>
      </c>
      <c r="I168" s="367"/>
      <c r="J168" s="367"/>
      <c r="K168" s="367"/>
      <c r="L168" s="367">
        <f>I167+J167+K167+L167</f>
        <v>0</v>
      </c>
      <c r="M168" s="367"/>
      <c r="N168" s="367">
        <f>M167+N167+O167+P167</f>
        <v>0</v>
      </c>
      <c r="O168" s="367"/>
      <c r="P168" s="367"/>
      <c r="Q168" s="367"/>
      <c r="R168" s="367"/>
      <c r="S168" s="367">
        <f>Q167+R167+S167+T167+U167+V167</f>
        <v>0</v>
      </c>
      <c r="T168" s="367"/>
      <c r="U168" s="367"/>
      <c r="V168" s="367"/>
      <c r="W168" s="367"/>
      <c r="X168" s="367"/>
      <c r="Y168" s="367"/>
      <c r="Z168" s="367">
        <f>W167+X167+Y167+Z167</f>
        <v>0</v>
      </c>
      <c r="AA168" s="367"/>
      <c r="AB168" s="367"/>
      <c r="AC168" s="367"/>
      <c r="AD168" s="367"/>
      <c r="AE168" s="367"/>
      <c r="AF168" s="367">
        <f>AA167+AB167+AC167+AD167+AE167+AF167</f>
        <v>0</v>
      </c>
      <c r="AG168" s="367"/>
      <c r="AH168" s="367"/>
      <c r="AI168" s="367">
        <f>AG167+AH167+AI167</f>
        <v>0</v>
      </c>
      <c r="AJ168" s="367"/>
      <c r="AK168" s="367"/>
      <c r="AL168" s="367">
        <f>H168+L168+N168+S168+Z168+AF168+AI168</f>
        <v>0</v>
      </c>
      <c r="AM168" s="368"/>
      <c r="AN168" s="368"/>
      <c r="AO168" s="356"/>
      <c r="AP168" s="369"/>
      <c r="AQ168" s="370"/>
      <c r="AR168" s="369"/>
      <c r="AS168" s="369"/>
    </row>
    <row r="169" spans="1:51" s="173" customFormat="1" ht="42.75" customHeight="1" x14ac:dyDescent="0.2">
      <c r="A169" s="197" t="s">
        <v>173</v>
      </c>
      <c r="B169" s="279" t="s">
        <v>191</v>
      </c>
      <c r="C169" s="279"/>
      <c r="D169" s="279"/>
      <c r="E169" s="279"/>
      <c r="F169" s="279"/>
      <c r="G169" s="279"/>
      <c r="H169" s="279"/>
      <c r="I169" s="279"/>
      <c r="J169" s="279"/>
      <c r="K169" s="279"/>
      <c r="L169" s="279"/>
      <c r="M169" s="279"/>
      <c r="N169" s="279"/>
      <c r="O169" s="279"/>
      <c r="P169" s="279"/>
      <c r="Q169" s="279"/>
      <c r="R169" s="279"/>
      <c r="S169" s="279"/>
      <c r="T169" s="279"/>
      <c r="U169" s="279"/>
      <c r="V169" s="279"/>
      <c r="W169" s="279"/>
      <c r="X169" s="279"/>
      <c r="Y169" s="279"/>
      <c r="Z169" s="279"/>
      <c r="AA169" s="279"/>
      <c r="AB169" s="279"/>
      <c r="AC169" s="279"/>
      <c r="AD169" s="279"/>
      <c r="AE169" s="279"/>
      <c r="AF169" s="279"/>
      <c r="AG169" s="279"/>
      <c r="AH169" s="279"/>
      <c r="AI169" s="279"/>
      <c r="AJ169" s="279"/>
      <c r="AK169" s="279"/>
      <c r="AL169" s="280"/>
      <c r="AM169" s="313"/>
      <c r="AN169" s="313">
        <f>AM167-AL167</f>
        <v>361450</v>
      </c>
      <c r="AO169" s="312"/>
      <c r="AP169" s="344"/>
      <c r="AQ169" s="341"/>
      <c r="AR169" s="344"/>
      <c r="AS169" s="344"/>
      <c r="AT169" s="330"/>
      <c r="AU169" s="330"/>
      <c r="AV169" s="330"/>
      <c r="AW169" s="330"/>
      <c r="AX169" s="330"/>
      <c r="AY169" s="330"/>
    </row>
    <row r="170" spans="1:51" s="173" customFormat="1" ht="96.75" customHeight="1" x14ac:dyDescent="0.2">
      <c r="A170" s="197"/>
      <c r="B170" s="279" t="s">
        <v>192</v>
      </c>
      <c r="C170" s="279"/>
      <c r="D170" s="279"/>
      <c r="E170" s="279"/>
      <c r="F170" s="279"/>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79"/>
      <c r="AL170" s="279"/>
      <c r="AM170" s="315"/>
      <c r="AN170" s="315"/>
      <c r="AO170" s="316"/>
      <c r="AP170" s="344"/>
      <c r="AQ170" s="341"/>
      <c r="AR170" s="344"/>
      <c r="AS170" s="344"/>
      <c r="AT170" s="330"/>
      <c r="AU170" s="330"/>
      <c r="AV170" s="330"/>
      <c r="AW170" s="330"/>
      <c r="AX170" s="330"/>
      <c r="AY170" s="330"/>
    </row>
    <row r="171" spans="1:51" s="173" customFormat="1" ht="42.75" customHeight="1" x14ac:dyDescent="0.2">
      <c r="A171" s="238"/>
      <c r="B171" s="279" t="s">
        <v>190</v>
      </c>
      <c r="C171" s="279"/>
      <c r="D171" s="279"/>
      <c r="E171" s="279"/>
      <c r="F171" s="279"/>
      <c r="G171" s="279"/>
      <c r="H171" s="279"/>
      <c r="I171" s="279"/>
      <c r="J171" s="279"/>
      <c r="K171" s="279"/>
      <c r="L171" s="279"/>
      <c r="M171" s="279"/>
      <c r="N171" s="279"/>
      <c r="O171" s="279"/>
      <c r="P171" s="279"/>
      <c r="Q171" s="279"/>
      <c r="R171" s="279"/>
      <c r="S171" s="279"/>
      <c r="T171" s="279"/>
      <c r="U171" s="279"/>
      <c r="V171" s="279"/>
      <c r="W171" s="279"/>
      <c r="X171" s="279"/>
      <c r="Y171" s="174"/>
      <c r="Z171" s="174"/>
      <c r="AA171" s="174"/>
      <c r="AB171" s="174"/>
      <c r="AC171" s="174"/>
      <c r="AD171" s="174"/>
      <c r="AE171" s="174"/>
      <c r="AF171" s="174"/>
      <c r="AG171" s="174"/>
      <c r="AH171" s="174"/>
      <c r="AI171" s="174"/>
      <c r="AJ171" s="174"/>
      <c r="AK171" s="174"/>
      <c r="AL171" s="174"/>
      <c r="AM171" s="219"/>
      <c r="AN171" s="219"/>
      <c r="AO171" s="312"/>
      <c r="AP171" s="344"/>
      <c r="AQ171" s="341"/>
      <c r="AR171" s="344"/>
      <c r="AS171" s="344"/>
      <c r="AT171" s="330"/>
      <c r="AU171" s="330"/>
      <c r="AV171" s="330"/>
      <c r="AW171" s="330"/>
      <c r="AX171" s="330"/>
      <c r="AY171" s="330"/>
    </row>
    <row r="172" spans="1:51" s="173" customFormat="1" ht="42.75" customHeight="1" x14ac:dyDescent="0.2">
      <c r="A172" s="238"/>
      <c r="B172" s="279"/>
      <c r="C172" s="279"/>
      <c r="D172" s="279"/>
      <c r="E172" s="279"/>
      <c r="F172" s="279"/>
      <c r="G172" s="279"/>
      <c r="H172" s="279"/>
      <c r="I172" s="279"/>
      <c r="J172" s="279"/>
      <c r="K172" s="279"/>
      <c r="L172" s="279"/>
      <c r="M172" s="279"/>
      <c r="N172" s="279"/>
      <c r="O172" s="279"/>
      <c r="P172" s="279"/>
      <c r="Q172" s="279"/>
      <c r="R172" s="279"/>
      <c r="S172" s="279"/>
      <c r="T172" s="279"/>
      <c r="U172" s="279"/>
      <c r="V172" s="279"/>
      <c r="W172" s="279"/>
      <c r="X172" s="279"/>
      <c r="Y172" s="238"/>
      <c r="Z172" s="238"/>
      <c r="AA172" s="238"/>
      <c r="AB172" s="238"/>
      <c r="AC172" s="238"/>
      <c r="AD172" s="238"/>
      <c r="AE172" s="238"/>
      <c r="AF172" s="238"/>
      <c r="AG172" s="238"/>
      <c r="AH172" s="238"/>
      <c r="AI172" s="238"/>
      <c r="AJ172" s="238"/>
      <c r="AK172" s="238"/>
      <c r="AL172" s="238"/>
      <c r="AM172" s="219"/>
      <c r="AN172" s="219"/>
      <c r="AO172" s="312"/>
      <c r="AP172" s="344"/>
      <c r="AQ172" s="341"/>
      <c r="AR172" s="344"/>
      <c r="AS172" s="344"/>
      <c r="AT172" s="330"/>
      <c r="AU172" s="330"/>
      <c r="AV172" s="330"/>
      <c r="AW172" s="330"/>
      <c r="AX172" s="330"/>
      <c r="AY172" s="330"/>
    </row>
    <row r="173" spans="1:51" s="173" customFormat="1" ht="42.75" customHeight="1" x14ac:dyDescent="0.2">
      <c r="A173" s="238"/>
      <c r="B173" s="279"/>
      <c r="C173" s="279"/>
      <c r="D173" s="279"/>
      <c r="E173" s="279"/>
      <c r="F173" s="279"/>
      <c r="G173" s="279"/>
      <c r="H173" s="279"/>
      <c r="I173" s="279"/>
      <c r="J173" s="279"/>
      <c r="K173" s="279"/>
      <c r="L173" s="279"/>
      <c r="M173" s="279"/>
      <c r="N173" s="279"/>
      <c r="O173" s="279"/>
      <c r="P173" s="279"/>
      <c r="Q173" s="279"/>
      <c r="R173" s="279"/>
      <c r="S173" s="279"/>
      <c r="T173" s="279"/>
      <c r="U173" s="279"/>
      <c r="V173" s="279"/>
      <c r="W173" s="279"/>
      <c r="X173" s="279"/>
      <c r="Y173" s="238"/>
      <c r="Z173" s="238"/>
      <c r="AA173" s="238"/>
      <c r="AB173" s="238"/>
      <c r="AC173" s="238"/>
      <c r="AD173" s="238"/>
      <c r="AE173" s="238"/>
      <c r="AF173" s="238"/>
      <c r="AG173" s="238"/>
      <c r="AH173" s="238"/>
      <c r="AI173" s="238"/>
      <c r="AJ173" s="238"/>
      <c r="AK173" s="238"/>
      <c r="AL173" s="238"/>
      <c r="AM173" s="219"/>
      <c r="AN173" s="219"/>
      <c r="AO173" s="312"/>
      <c r="AP173" s="344"/>
      <c r="AQ173" s="341"/>
      <c r="AR173" s="344"/>
      <c r="AS173" s="344"/>
      <c r="AT173" s="330"/>
      <c r="AU173" s="330"/>
      <c r="AV173" s="330"/>
      <c r="AW173" s="330"/>
      <c r="AX173" s="330"/>
      <c r="AY173" s="330"/>
    </row>
    <row r="174" spans="1:51" s="177" customFormat="1" ht="0.75" customHeight="1" x14ac:dyDescent="0.2">
      <c r="A174" s="174"/>
      <c r="B174" s="615"/>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15"/>
      <c r="AL174" s="615"/>
      <c r="AM174" s="219"/>
      <c r="AN174" s="219"/>
      <c r="AO174" s="320"/>
      <c r="AP174" s="347"/>
      <c r="AQ174" s="348"/>
      <c r="AR174" s="347"/>
      <c r="AS174" s="347"/>
      <c r="AT174" s="334"/>
      <c r="AU174" s="334"/>
      <c r="AV174" s="334"/>
      <c r="AW174" s="334"/>
      <c r="AX174" s="334"/>
      <c r="AY174" s="334"/>
    </row>
    <row r="175" spans="1:51" s="177" customFormat="1" ht="65.25" customHeight="1" x14ac:dyDescent="0.2">
      <c r="A175" s="174"/>
      <c r="B175" s="275"/>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c r="AF175" s="275"/>
      <c r="AG175" s="175"/>
      <c r="AH175" s="276"/>
      <c r="AI175" s="276"/>
      <c r="AJ175" s="276"/>
      <c r="AK175" s="276"/>
      <c r="AL175" s="176"/>
      <c r="AM175" s="219"/>
      <c r="AN175" s="219"/>
      <c r="AO175" s="320"/>
      <c r="AP175" s="347"/>
      <c r="AQ175" s="348"/>
      <c r="AR175" s="347"/>
      <c r="AS175" s="347"/>
      <c r="AT175" s="334"/>
      <c r="AU175" s="334"/>
      <c r="AV175" s="334"/>
      <c r="AW175" s="334"/>
      <c r="AX175" s="334"/>
      <c r="AY175" s="334"/>
    </row>
    <row r="176" spans="1:51" s="215" customFormat="1" ht="37.5" customHeight="1" x14ac:dyDescent="0.2">
      <c r="A176" s="273"/>
      <c r="B176" s="273"/>
      <c r="C176" s="273"/>
      <c r="D176" s="621" t="s">
        <v>135</v>
      </c>
      <c r="E176" s="621"/>
      <c r="F176" s="621"/>
      <c r="G176" s="214"/>
      <c r="H176" s="214"/>
      <c r="I176" s="273"/>
      <c r="J176" s="273"/>
      <c r="K176" s="273"/>
      <c r="L176" s="273"/>
      <c r="M176" s="273"/>
      <c r="N176" s="273"/>
      <c r="O176" s="273"/>
      <c r="P176" s="273"/>
      <c r="Q176" s="273"/>
      <c r="R176" s="273"/>
      <c r="S176" s="273"/>
      <c r="T176" s="273"/>
      <c r="U176" s="273"/>
      <c r="V176" s="273"/>
      <c r="W176" s="273"/>
      <c r="X176" s="273"/>
      <c r="Y176" s="273"/>
      <c r="Z176" s="273"/>
      <c r="AA176" s="273"/>
      <c r="AE176" s="273"/>
      <c r="AF176" s="273"/>
      <c r="AG176" s="269"/>
      <c r="AH176" s="272"/>
      <c r="AI176" s="603" t="s">
        <v>163</v>
      </c>
      <c r="AJ176" s="603"/>
      <c r="AK176" s="603"/>
      <c r="AL176" s="272"/>
      <c r="AM176" s="219"/>
      <c r="AN176" s="219"/>
      <c r="AO176" s="312"/>
      <c r="AP176" s="349"/>
      <c r="AQ176" s="341"/>
      <c r="AR176" s="349"/>
      <c r="AS176" s="349"/>
      <c r="AT176" s="331"/>
      <c r="AU176" s="331"/>
      <c r="AV176" s="331"/>
      <c r="AW176" s="331"/>
      <c r="AX176" s="331"/>
      <c r="AY176" s="331"/>
    </row>
    <row r="177" spans="1:51" s="215" customFormat="1" ht="74.25" customHeight="1" x14ac:dyDescent="0.2">
      <c r="A177" s="273"/>
      <c r="B177" s="273"/>
      <c r="C177" s="273"/>
      <c r="D177" s="621"/>
      <c r="E177" s="621"/>
      <c r="F177" s="621"/>
      <c r="G177" s="214"/>
      <c r="H177" s="214"/>
      <c r="I177" s="273"/>
      <c r="J177" s="273"/>
      <c r="K177" s="273"/>
      <c r="L177" s="273" t="s">
        <v>85</v>
      </c>
      <c r="M177" s="273"/>
      <c r="N177" s="273"/>
      <c r="O177" s="273"/>
      <c r="P177" s="273"/>
      <c r="Q177" s="273"/>
      <c r="R177" s="604"/>
      <c r="S177" s="604"/>
      <c r="T177" s="604"/>
      <c r="U177" s="273"/>
      <c r="V177" s="273"/>
      <c r="W177" s="273"/>
      <c r="X177" s="273"/>
      <c r="Y177" s="273"/>
      <c r="Z177" s="273"/>
      <c r="AA177" s="273"/>
      <c r="AE177" s="273"/>
      <c r="AF177" s="273"/>
      <c r="AG177" s="269"/>
      <c r="AH177" s="272"/>
      <c r="AI177" s="603"/>
      <c r="AJ177" s="603"/>
      <c r="AK177" s="603"/>
      <c r="AL177" s="272"/>
      <c r="AM177" s="219"/>
      <c r="AN177" s="219"/>
      <c r="AO177" s="312"/>
      <c r="AP177" s="349"/>
      <c r="AQ177" s="341"/>
      <c r="AR177" s="349"/>
      <c r="AS177" s="349"/>
      <c r="AT177" s="331"/>
      <c r="AU177" s="331"/>
      <c r="AV177" s="331"/>
      <c r="AW177" s="331"/>
      <c r="AX177" s="331"/>
      <c r="AY177" s="331"/>
    </row>
    <row r="178" spans="1:51" s="254" customFormat="1" ht="66.75" customHeight="1" x14ac:dyDescent="0.2">
      <c r="A178" s="195" t="s">
        <v>199</v>
      </c>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616" t="s">
        <v>126</v>
      </c>
      <c r="AF178" s="616"/>
      <c r="AG178" s="269"/>
      <c r="AH178" s="605"/>
      <c r="AI178" s="605"/>
      <c r="AJ178" s="605"/>
      <c r="AK178" s="605"/>
      <c r="AL178" s="605"/>
      <c r="AM178" s="219"/>
      <c r="AN178" s="219"/>
      <c r="AO178" s="312"/>
      <c r="AP178" s="342"/>
      <c r="AQ178" s="341"/>
      <c r="AR178" s="342"/>
      <c r="AS178" s="342"/>
      <c r="AT178" s="327"/>
      <c r="AU178" s="327"/>
      <c r="AV178" s="327"/>
      <c r="AW178" s="327"/>
      <c r="AX178" s="327"/>
      <c r="AY178" s="327"/>
    </row>
    <row r="179" spans="1:51" s="301" customFormat="1" ht="38.25" customHeight="1" x14ac:dyDescent="0.2">
      <c r="A179" s="614" t="s">
        <v>0</v>
      </c>
      <c r="B179" s="614" t="s">
        <v>1</v>
      </c>
      <c r="C179" s="614" t="s">
        <v>95</v>
      </c>
      <c r="D179" s="614"/>
      <c r="E179" s="614"/>
      <c r="F179" s="614"/>
      <c r="G179" s="614" t="s">
        <v>96</v>
      </c>
      <c r="H179" s="614"/>
      <c r="I179" s="614"/>
      <c r="J179" s="614"/>
      <c r="K179" s="614" t="s">
        <v>97</v>
      </c>
      <c r="L179" s="614"/>
      <c r="M179" s="614"/>
      <c r="N179" s="614"/>
      <c r="O179" s="614" t="s">
        <v>98</v>
      </c>
      <c r="P179" s="614"/>
      <c r="Q179" s="614"/>
      <c r="R179" s="614"/>
      <c r="S179" s="614" t="s">
        <v>99</v>
      </c>
      <c r="T179" s="614"/>
      <c r="U179" s="614"/>
      <c r="V179" s="614"/>
      <c r="W179" s="614" t="s">
        <v>100</v>
      </c>
      <c r="X179" s="614"/>
      <c r="Y179" s="614"/>
      <c r="Z179" s="614"/>
      <c r="AA179" s="614" t="s">
        <v>101</v>
      </c>
      <c r="AB179" s="614"/>
      <c r="AC179" s="614"/>
      <c r="AD179" s="614"/>
      <c r="AE179" s="614"/>
      <c r="AF179" s="614"/>
      <c r="AG179" s="269"/>
      <c r="AH179" s="198"/>
      <c r="AI179" s="198"/>
      <c r="AJ179" s="256"/>
      <c r="AK179" s="256"/>
      <c r="AL179" s="256"/>
      <c r="AM179" s="267"/>
      <c r="AN179" s="267"/>
      <c r="AO179" s="321"/>
      <c r="AP179" s="336"/>
      <c r="AQ179" s="337"/>
      <c r="AR179" s="336"/>
      <c r="AS179" s="336"/>
      <c r="AT179" s="335"/>
      <c r="AU179" s="335"/>
      <c r="AV179" s="335"/>
      <c r="AW179" s="335"/>
      <c r="AX179" s="335"/>
      <c r="AY179" s="335"/>
    </row>
    <row r="180" spans="1:51" s="254" customFormat="1" ht="38.25" customHeight="1" x14ac:dyDescent="0.2">
      <c r="A180" s="614"/>
      <c r="B180" s="614"/>
      <c r="C180" s="614" t="s">
        <v>58</v>
      </c>
      <c r="D180" s="614"/>
      <c r="E180" s="614" t="s">
        <v>57</v>
      </c>
      <c r="F180" s="614"/>
      <c r="G180" s="614" t="s">
        <v>58</v>
      </c>
      <c r="H180" s="614"/>
      <c r="I180" s="614" t="s">
        <v>57</v>
      </c>
      <c r="J180" s="614"/>
      <c r="K180" s="614" t="s">
        <v>58</v>
      </c>
      <c r="L180" s="614"/>
      <c r="M180" s="614" t="s">
        <v>57</v>
      </c>
      <c r="N180" s="614"/>
      <c r="O180" s="614" t="s">
        <v>58</v>
      </c>
      <c r="P180" s="614"/>
      <c r="Q180" s="614" t="s">
        <v>57</v>
      </c>
      <c r="R180" s="614"/>
      <c r="S180" s="614" t="s">
        <v>58</v>
      </c>
      <c r="T180" s="614"/>
      <c r="U180" s="614" t="s">
        <v>57</v>
      </c>
      <c r="V180" s="614"/>
      <c r="W180" s="614" t="s">
        <v>58</v>
      </c>
      <c r="X180" s="614"/>
      <c r="Y180" s="614" t="s">
        <v>57</v>
      </c>
      <c r="Z180" s="614"/>
      <c r="AA180" s="614" t="s">
        <v>58</v>
      </c>
      <c r="AB180" s="614"/>
      <c r="AC180" s="614"/>
      <c r="AD180" s="614" t="s">
        <v>57</v>
      </c>
      <c r="AE180" s="614"/>
      <c r="AF180" s="614"/>
      <c r="AG180" s="269"/>
      <c r="AH180" s="198"/>
      <c r="AI180" s="198"/>
      <c r="AJ180" s="198"/>
      <c r="AK180" s="198"/>
      <c r="AL180" s="272"/>
      <c r="AM180" s="197"/>
      <c r="AN180" s="197"/>
      <c r="AO180" s="312"/>
      <c r="AP180" s="342"/>
      <c r="AQ180" s="341"/>
      <c r="AR180" s="342"/>
      <c r="AS180" s="342"/>
      <c r="AT180" s="327"/>
      <c r="AU180" s="327"/>
      <c r="AV180" s="327"/>
      <c r="AW180" s="327"/>
      <c r="AX180" s="327"/>
      <c r="AY180" s="327"/>
    </row>
    <row r="181" spans="1:51" s="254" customFormat="1" ht="38.25" customHeight="1" x14ac:dyDescent="0.2">
      <c r="A181" s="614"/>
      <c r="B181" s="614"/>
      <c r="C181" s="271" t="s">
        <v>18</v>
      </c>
      <c r="D181" s="271" t="s">
        <v>19</v>
      </c>
      <c r="E181" s="271" t="s">
        <v>18</v>
      </c>
      <c r="F181" s="271" t="s">
        <v>19</v>
      </c>
      <c r="G181" s="271" t="s">
        <v>18</v>
      </c>
      <c r="H181" s="271" t="s">
        <v>19</v>
      </c>
      <c r="I181" s="271" t="s">
        <v>18</v>
      </c>
      <c r="J181" s="271" t="s">
        <v>19</v>
      </c>
      <c r="K181" s="271" t="s">
        <v>18</v>
      </c>
      <c r="L181" s="271" t="s">
        <v>19</v>
      </c>
      <c r="M181" s="271" t="s">
        <v>18</v>
      </c>
      <c r="N181" s="271" t="s">
        <v>19</v>
      </c>
      <c r="O181" s="271" t="s">
        <v>18</v>
      </c>
      <c r="P181" s="271" t="s">
        <v>19</v>
      </c>
      <c r="Q181" s="271" t="s">
        <v>18</v>
      </c>
      <c r="R181" s="271" t="s">
        <v>19</v>
      </c>
      <c r="S181" s="271" t="s">
        <v>18</v>
      </c>
      <c r="T181" s="271" t="s">
        <v>19</v>
      </c>
      <c r="U181" s="271" t="s">
        <v>18</v>
      </c>
      <c r="V181" s="271" t="s">
        <v>19</v>
      </c>
      <c r="W181" s="271" t="s">
        <v>18</v>
      </c>
      <c r="X181" s="271" t="s">
        <v>19</v>
      </c>
      <c r="Y181" s="271" t="s">
        <v>18</v>
      </c>
      <c r="Z181" s="271" t="s">
        <v>19</v>
      </c>
      <c r="AA181" s="271" t="s">
        <v>18</v>
      </c>
      <c r="AB181" s="271" t="s">
        <v>19</v>
      </c>
      <c r="AC181" s="271" t="s">
        <v>16</v>
      </c>
      <c r="AD181" s="271" t="s">
        <v>18</v>
      </c>
      <c r="AE181" s="271" t="s">
        <v>19</v>
      </c>
      <c r="AF181" s="271" t="s">
        <v>16</v>
      </c>
      <c r="AG181" s="269"/>
      <c r="AH181" s="198"/>
      <c r="AI181" s="198"/>
      <c r="AJ181" s="198"/>
      <c r="AK181" s="198"/>
      <c r="AL181" s="272">
        <f>347579+AN111</f>
        <v>347579</v>
      </c>
      <c r="AO181" s="318"/>
      <c r="AP181" s="342"/>
      <c r="AQ181" s="341"/>
      <c r="AR181" s="342"/>
      <c r="AS181" s="342"/>
      <c r="AT181" s="327"/>
      <c r="AU181" s="327"/>
      <c r="AV181" s="327"/>
      <c r="AW181" s="327"/>
      <c r="AX181" s="327"/>
      <c r="AY181" s="327"/>
    </row>
    <row r="182" spans="1:51" s="267" customFormat="1" ht="75.75" customHeight="1" x14ac:dyDescent="0.2">
      <c r="A182" s="371">
        <v>1</v>
      </c>
      <c r="B182" s="371" t="s">
        <v>84</v>
      </c>
      <c r="C182" s="289">
        <v>0</v>
      </c>
      <c r="D182" s="289">
        <v>0</v>
      </c>
      <c r="E182" s="289">
        <f>'[3]July-19'!E182+C182</f>
        <v>0</v>
      </c>
      <c r="F182" s="289">
        <f>'[3]July-19'!F182+D182</f>
        <v>0</v>
      </c>
      <c r="G182" s="289">
        <v>0</v>
      </c>
      <c r="H182" s="289">
        <v>0</v>
      </c>
      <c r="I182" s="289">
        <f>'[3]July-19'!I182+G182</f>
        <v>0</v>
      </c>
      <c r="J182" s="289">
        <f>'[3]July-19'!J182+H182</f>
        <v>0</v>
      </c>
      <c r="K182" s="289">
        <v>0</v>
      </c>
      <c r="L182" s="289">
        <v>0</v>
      </c>
      <c r="M182" s="289">
        <f>'[3]July-19'!M182+K182</f>
        <v>0</v>
      </c>
      <c r="N182" s="289">
        <f>'[3]July-19'!N182+L182</f>
        <v>0</v>
      </c>
      <c r="O182" s="289">
        <v>0</v>
      </c>
      <c r="P182" s="289">
        <v>0</v>
      </c>
      <c r="Q182" s="289">
        <f>'[3]July-19'!Q182+O182</f>
        <v>0</v>
      </c>
      <c r="R182" s="289">
        <f>'[3]July-19'!R182+P182</f>
        <v>0</v>
      </c>
      <c r="S182" s="289">
        <v>0</v>
      </c>
      <c r="T182" s="289">
        <v>0</v>
      </c>
      <c r="U182" s="289">
        <f>'[3]July-19'!U182+S182</f>
        <v>0</v>
      </c>
      <c r="V182" s="289">
        <f>'[3]July-19'!V182+T182</f>
        <v>0</v>
      </c>
      <c r="W182" s="289">
        <v>0</v>
      </c>
      <c r="X182" s="289">
        <v>0</v>
      </c>
      <c r="Y182" s="289">
        <f>'[3]July-19'!Y182+W182</f>
        <v>0</v>
      </c>
      <c r="Z182" s="289">
        <f>'[3]July-19'!Z182+X182</f>
        <v>0</v>
      </c>
      <c r="AA182" s="289">
        <f>C182+G182+K182+O182+S182+W182</f>
        <v>0</v>
      </c>
      <c r="AB182" s="289">
        <f>D182+H182+L182+P182+T182+X182</f>
        <v>0</v>
      </c>
      <c r="AC182" s="289">
        <f>AA182+AB182</f>
        <v>0</v>
      </c>
      <c r="AD182" s="289">
        <f>E182+I182+M182+Q182+U182+Y182</f>
        <v>0</v>
      </c>
      <c r="AE182" s="289">
        <f>F182+J182+N182+R182+V182+Z182</f>
        <v>0</v>
      </c>
      <c r="AF182" s="289">
        <f>AD182+AE182</f>
        <v>0</v>
      </c>
      <c r="AG182" s="302"/>
      <c r="AH182" s="303"/>
      <c r="AI182" s="303"/>
      <c r="AJ182" s="303"/>
      <c r="AK182" s="303"/>
      <c r="AL182" s="257"/>
      <c r="AM182" s="254" t="e">
        <f>AC182+'[3]July-19'!AF178</f>
        <v>#REF!</v>
      </c>
      <c r="AN182" s="254"/>
      <c r="AO182" s="321" t="e">
        <f>AM182-AF182</f>
        <v>#REF!</v>
      </c>
      <c r="AP182" s="336"/>
      <c r="AQ182" s="337"/>
      <c r="AR182" s="336"/>
      <c r="AS182" s="336"/>
      <c r="AT182" s="336"/>
      <c r="AU182" s="336"/>
      <c r="AV182" s="336"/>
      <c r="AW182" s="336"/>
      <c r="AX182" s="336"/>
      <c r="AY182" s="336"/>
    </row>
    <row r="183" spans="1:51" s="267" customFormat="1" ht="75.75" customHeight="1" x14ac:dyDescent="0.2">
      <c r="A183" s="371">
        <v>2</v>
      </c>
      <c r="B183" s="371" t="s">
        <v>51</v>
      </c>
      <c r="C183" s="289">
        <v>0</v>
      </c>
      <c r="D183" s="289">
        <v>0</v>
      </c>
      <c r="E183" s="289">
        <f>'[3]July-19'!E183+C183</f>
        <v>0</v>
      </c>
      <c r="F183" s="289">
        <f>'[3]July-19'!F183+D183</f>
        <v>0</v>
      </c>
      <c r="G183" s="289">
        <v>0</v>
      </c>
      <c r="H183" s="289">
        <v>0</v>
      </c>
      <c r="I183" s="289">
        <f>'[3]July-19'!I183+G183</f>
        <v>0</v>
      </c>
      <c r="J183" s="289">
        <f>'[3]July-19'!J183+H183</f>
        <v>0</v>
      </c>
      <c r="K183" s="289">
        <v>0</v>
      </c>
      <c r="L183" s="289">
        <v>0</v>
      </c>
      <c r="M183" s="289">
        <f>'[3]July-19'!M183+K183</f>
        <v>0</v>
      </c>
      <c r="N183" s="289">
        <f>'[3]July-19'!N183+L183</f>
        <v>0</v>
      </c>
      <c r="O183" s="289">
        <v>0</v>
      </c>
      <c r="P183" s="289">
        <v>0</v>
      </c>
      <c r="Q183" s="289">
        <f>'[3]July-19'!Q183+O183</f>
        <v>0</v>
      </c>
      <c r="R183" s="289">
        <f>'[3]July-19'!R183+P183</f>
        <v>0</v>
      </c>
      <c r="S183" s="289">
        <v>0</v>
      </c>
      <c r="T183" s="289">
        <v>0</v>
      </c>
      <c r="U183" s="289">
        <f>'[3]July-19'!U183+S183</f>
        <v>0</v>
      </c>
      <c r="V183" s="289">
        <f>'[3]July-19'!V183+T183</f>
        <v>0</v>
      </c>
      <c r="W183" s="289">
        <v>0</v>
      </c>
      <c r="X183" s="289">
        <v>0</v>
      </c>
      <c r="Y183" s="289">
        <f>'[3]July-19'!Y183+W183</f>
        <v>0</v>
      </c>
      <c r="Z183" s="289">
        <f>'[3]July-19'!Z183+X183</f>
        <v>0</v>
      </c>
      <c r="AA183" s="289">
        <f t="shared" ref="AA183:AA227" si="66">C183+G183+K183+O183+S183+W183</f>
        <v>0</v>
      </c>
      <c r="AB183" s="289">
        <f t="shared" ref="AB183:AB227" si="67">D183+H183+L183+P183+T183+X183</f>
        <v>0</v>
      </c>
      <c r="AC183" s="289">
        <f t="shared" ref="AC183:AC227" si="68">AA183+AB183</f>
        <v>0</v>
      </c>
      <c r="AD183" s="289">
        <f t="shared" ref="AD183:AD227" si="69">E183+I183+M183+Q183+U183+Y183</f>
        <v>0</v>
      </c>
      <c r="AE183" s="289">
        <f t="shared" ref="AE183:AE226" si="70">F183+J183+N183+R183+V183+Z183</f>
        <v>0</v>
      </c>
      <c r="AF183" s="289">
        <f t="shared" ref="AF183:AF226" si="71">AD183+AE183</f>
        <v>0</v>
      </c>
      <c r="AG183" s="302"/>
      <c r="AH183" s="303"/>
      <c r="AI183" s="303"/>
      <c r="AJ183" s="303"/>
      <c r="AK183" s="303"/>
      <c r="AL183" s="257"/>
      <c r="AM183" s="254" t="e">
        <f>AC183+'[3]July-19'!AF179</f>
        <v>#REF!</v>
      </c>
      <c r="AN183" s="254"/>
      <c r="AO183" s="321" t="e">
        <f t="shared" ref="AO183:AO227" si="72">AM183-AF183</f>
        <v>#REF!</v>
      </c>
      <c r="AP183" s="336"/>
      <c r="AQ183" s="337"/>
      <c r="AR183" s="336"/>
      <c r="AS183" s="336"/>
      <c r="AT183" s="336"/>
      <c r="AU183" s="336"/>
      <c r="AV183" s="336"/>
      <c r="AW183" s="336"/>
      <c r="AX183" s="336"/>
      <c r="AY183" s="336"/>
    </row>
    <row r="184" spans="1:51" s="306" customFormat="1" ht="75.75" customHeight="1" x14ac:dyDescent="0.2">
      <c r="A184" s="371">
        <v>3</v>
      </c>
      <c r="B184" s="371" t="s">
        <v>81</v>
      </c>
      <c r="C184" s="289">
        <v>0</v>
      </c>
      <c r="D184" s="289">
        <v>0</v>
      </c>
      <c r="E184" s="289">
        <f>'[3]July-19'!E184+C184</f>
        <v>0</v>
      </c>
      <c r="F184" s="289">
        <f>'[3]July-19'!F184+D184</f>
        <v>0</v>
      </c>
      <c r="G184" s="289">
        <v>0</v>
      </c>
      <c r="H184" s="289">
        <v>0</v>
      </c>
      <c r="I184" s="289">
        <f>'[3]July-19'!I184+G184</f>
        <v>0</v>
      </c>
      <c r="J184" s="289">
        <f>'[3]July-19'!J184+H184</f>
        <v>0</v>
      </c>
      <c r="K184" s="289">
        <v>0</v>
      </c>
      <c r="L184" s="289">
        <v>0</v>
      </c>
      <c r="M184" s="289">
        <f>'[3]July-19'!M184+K184</f>
        <v>0</v>
      </c>
      <c r="N184" s="289">
        <f>'[3]July-19'!N184+L184</f>
        <v>0</v>
      </c>
      <c r="O184" s="289">
        <v>0</v>
      </c>
      <c r="P184" s="289">
        <v>0</v>
      </c>
      <c r="Q184" s="289">
        <f>'[3]July-19'!Q184+O184</f>
        <v>0</v>
      </c>
      <c r="R184" s="289">
        <f>'[3]July-19'!R184+P184</f>
        <v>0</v>
      </c>
      <c r="S184" s="289">
        <v>0</v>
      </c>
      <c r="T184" s="289">
        <v>0</v>
      </c>
      <c r="U184" s="289">
        <f>'[3]July-19'!U184+S184</f>
        <v>0</v>
      </c>
      <c r="V184" s="289">
        <f>'[3]July-19'!V184+T184</f>
        <v>0</v>
      </c>
      <c r="W184" s="289">
        <v>0</v>
      </c>
      <c r="X184" s="289">
        <v>0</v>
      </c>
      <c r="Y184" s="289">
        <f>'[3]July-19'!Y184+W184</f>
        <v>0</v>
      </c>
      <c r="Z184" s="289">
        <f>'[3]July-19'!Z184+X184</f>
        <v>0</v>
      </c>
      <c r="AA184" s="289">
        <f t="shared" si="66"/>
        <v>0</v>
      </c>
      <c r="AB184" s="289">
        <f t="shared" si="67"/>
        <v>0</v>
      </c>
      <c r="AC184" s="289">
        <f t="shared" si="68"/>
        <v>0</v>
      </c>
      <c r="AD184" s="289">
        <f t="shared" si="69"/>
        <v>0</v>
      </c>
      <c r="AE184" s="289">
        <f t="shared" si="70"/>
        <v>0</v>
      </c>
      <c r="AF184" s="289">
        <f t="shared" si="71"/>
        <v>0</v>
      </c>
      <c r="AG184" s="302"/>
      <c r="AH184" s="303"/>
      <c r="AI184" s="304"/>
      <c r="AJ184" s="304"/>
      <c r="AK184" s="304"/>
      <c r="AL184" s="305"/>
      <c r="AM184" s="254" t="e">
        <f>AC184+'[3]July-19'!AF180</f>
        <v>#REF!</v>
      </c>
      <c r="AN184" s="254"/>
      <c r="AO184" s="321" t="e">
        <f t="shared" si="72"/>
        <v>#REF!</v>
      </c>
      <c r="AP184" s="336"/>
      <c r="AQ184" s="337"/>
      <c r="AR184" s="336"/>
      <c r="AS184" s="336"/>
      <c r="AT184" s="338"/>
      <c r="AU184" s="338"/>
      <c r="AV184" s="338"/>
      <c r="AW184" s="338"/>
      <c r="AX184" s="338"/>
      <c r="AY184" s="338"/>
    </row>
    <row r="185" spans="1:51" s="254" customFormat="1" ht="75.75" customHeight="1" x14ac:dyDescent="0.2">
      <c r="A185" s="617" t="s">
        <v>56</v>
      </c>
      <c r="B185" s="618"/>
      <c r="C185" s="372">
        <f>SUM(C182:C184)</f>
        <v>0</v>
      </c>
      <c r="D185" s="372">
        <f t="shared" ref="D185:Z185" si="73">SUM(D182:D184)</f>
        <v>0</v>
      </c>
      <c r="E185" s="372">
        <f t="shared" si="73"/>
        <v>0</v>
      </c>
      <c r="F185" s="372">
        <f t="shared" si="73"/>
        <v>0</v>
      </c>
      <c r="G185" s="372">
        <f t="shared" si="73"/>
        <v>0</v>
      </c>
      <c r="H185" s="372">
        <f t="shared" si="73"/>
        <v>0</v>
      </c>
      <c r="I185" s="372">
        <f t="shared" si="73"/>
        <v>0</v>
      </c>
      <c r="J185" s="372">
        <f t="shared" si="73"/>
        <v>0</v>
      </c>
      <c r="K185" s="372">
        <f t="shared" si="73"/>
        <v>0</v>
      </c>
      <c r="L185" s="372">
        <f t="shared" si="73"/>
        <v>0</v>
      </c>
      <c r="M185" s="372">
        <f t="shared" si="73"/>
        <v>0</v>
      </c>
      <c r="N185" s="372">
        <f t="shared" si="73"/>
        <v>0</v>
      </c>
      <c r="O185" s="372">
        <f t="shared" si="73"/>
        <v>0</v>
      </c>
      <c r="P185" s="372">
        <f t="shared" si="73"/>
        <v>0</v>
      </c>
      <c r="Q185" s="372">
        <f t="shared" si="73"/>
        <v>0</v>
      </c>
      <c r="R185" s="372">
        <f t="shared" si="73"/>
        <v>0</v>
      </c>
      <c r="S185" s="372">
        <f t="shared" si="73"/>
        <v>0</v>
      </c>
      <c r="T185" s="372">
        <f t="shared" si="73"/>
        <v>0</v>
      </c>
      <c r="U185" s="372">
        <f t="shared" si="73"/>
        <v>0</v>
      </c>
      <c r="V185" s="372">
        <f t="shared" si="73"/>
        <v>0</v>
      </c>
      <c r="W185" s="372">
        <f t="shared" si="73"/>
        <v>0</v>
      </c>
      <c r="X185" s="372">
        <f t="shared" si="73"/>
        <v>0</v>
      </c>
      <c r="Y185" s="372">
        <f t="shared" si="73"/>
        <v>0</v>
      </c>
      <c r="Z185" s="372">
        <f t="shared" si="73"/>
        <v>0</v>
      </c>
      <c r="AA185" s="290">
        <f t="shared" si="66"/>
        <v>0</v>
      </c>
      <c r="AB185" s="290">
        <f t="shared" si="67"/>
        <v>0</v>
      </c>
      <c r="AC185" s="290">
        <f t="shared" si="68"/>
        <v>0</v>
      </c>
      <c r="AD185" s="290">
        <f t="shared" si="69"/>
        <v>0</v>
      </c>
      <c r="AE185" s="290">
        <f t="shared" si="70"/>
        <v>0</v>
      </c>
      <c r="AF185" s="290">
        <f t="shared" si="71"/>
        <v>0</v>
      </c>
      <c r="AG185" s="302">
        <v>5</v>
      </c>
      <c r="AH185" s="198"/>
      <c r="AI185" s="198"/>
      <c r="AJ185" s="198"/>
      <c r="AK185" s="198"/>
      <c r="AL185" s="272"/>
      <c r="AM185" s="254" t="e">
        <f>AC185+'[3]July-19'!AF181</f>
        <v>#VALUE!</v>
      </c>
      <c r="AO185" s="312" t="e">
        <f t="shared" si="72"/>
        <v>#VALUE!</v>
      </c>
      <c r="AP185" s="342"/>
      <c r="AQ185" s="341"/>
      <c r="AR185" s="342"/>
      <c r="AS185" s="342"/>
      <c r="AT185" s="327"/>
      <c r="AU185" s="327"/>
      <c r="AV185" s="327"/>
      <c r="AW185" s="327"/>
      <c r="AX185" s="327"/>
      <c r="AY185" s="327"/>
    </row>
    <row r="186" spans="1:51" s="301" customFormat="1" ht="75.75" customHeight="1" x14ac:dyDescent="0.2">
      <c r="A186" s="371">
        <v>4</v>
      </c>
      <c r="B186" s="371" t="s">
        <v>48</v>
      </c>
      <c r="C186" s="289">
        <v>0</v>
      </c>
      <c r="D186" s="289">
        <v>0</v>
      </c>
      <c r="E186" s="289">
        <f>'[3]July-19'!E186+C186</f>
        <v>0</v>
      </c>
      <c r="F186" s="289">
        <f>'[3]July-19'!F186+D186</f>
        <v>0</v>
      </c>
      <c r="G186" s="289">
        <v>0</v>
      </c>
      <c r="H186" s="289">
        <v>0</v>
      </c>
      <c r="I186" s="289">
        <f>'[3]July-19'!I186+G186</f>
        <v>0</v>
      </c>
      <c r="J186" s="289">
        <f>'[3]July-19'!J186+H186</f>
        <v>0</v>
      </c>
      <c r="K186" s="289">
        <v>0</v>
      </c>
      <c r="L186" s="289">
        <v>0</v>
      </c>
      <c r="M186" s="289">
        <f>'[3]July-19'!M186+K186</f>
        <v>0</v>
      </c>
      <c r="N186" s="289">
        <f>'[3]July-19'!N186+L186</f>
        <v>0</v>
      </c>
      <c r="O186" s="289">
        <v>0</v>
      </c>
      <c r="P186" s="289">
        <v>0</v>
      </c>
      <c r="Q186" s="289">
        <f>'[3]July-19'!Q186+O186</f>
        <v>0</v>
      </c>
      <c r="R186" s="289">
        <f>'[3]July-19'!R186+P186</f>
        <v>0</v>
      </c>
      <c r="S186" s="289">
        <v>0</v>
      </c>
      <c r="T186" s="289">
        <v>0</v>
      </c>
      <c r="U186" s="289">
        <f>'[3]July-19'!U186+S186</f>
        <v>0</v>
      </c>
      <c r="V186" s="289">
        <f>'[3]July-19'!V186+T186</f>
        <v>0</v>
      </c>
      <c r="W186" s="289">
        <v>0</v>
      </c>
      <c r="X186" s="289">
        <v>0</v>
      </c>
      <c r="Y186" s="289">
        <f>'[3]July-19'!Y186+W186</f>
        <v>0</v>
      </c>
      <c r="Z186" s="289">
        <f>'[3]July-19'!Z186+X186</f>
        <v>0</v>
      </c>
      <c r="AA186" s="289">
        <f t="shared" si="66"/>
        <v>0</v>
      </c>
      <c r="AB186" s="289">
        <f t="shared" si="67"/>
        <v>0</v>
      </c>
      <c r="AC186" s="289">
        <f t="shared" si="68"/>
        <v>0</v>
      </c>
      <c r="AD186" s="289">
        <f t="shared" si="69"/>
        <v>0</v>
      </c>
      <c r="AE186" s="289">
        <f t="shared" si="70"/>
        <v>0</v>
      </c>
      <c r="AF186" s="289">
        <f t="shared" si="71"/>
        <v>0</v>
      </c>
      <c r="AG186" s="302"/>
      <c r="AH186" s="303"/>
      <c r="AI186" s="303"/>
      <c r="AJ186" s="303"/>
      <c r="AK186" s="303"/>
      <c r="AL186" s="256"/>
      <c r="AM186" s="254">
        <f>AC186+'[3]July-19'!AF182</f>
        <v>0</v>
      </c>
      <c r="AN186" s="254"/>
      <c r="AO186" s="321">
        <f t="shared" si="72"/>
        <v>0</v>
      </c>
      <c r="AP186" s="336"/>
      <c r="AQ186" s="337"/>
      <c r="AR186" s="336"/>
      <c r="AS186" s="336"/>
      <c r="AT186" s="335"/>
      <c r="AU186" s="335"/>
      <c r="AV186" s="335"/>
      <c r="AW186" s="335"/>
      <c r="AX186" s="335"/>
      <c r="AY186" s="335"/>
    </row>
    <row r="187" spans="1:51" s="301" customFormat="1" ht="75.75" customHeight="1" x14ac:dyDescent="0.2">
      <c r="A187" s="371">
        <v>5</v>
      </c>
      <c r="B187" s="371" t="s">
        <v>49</v>
      </c>
      <c r="C187" s="289">
        <v>0</v>
      </c>
      <c r="D187" s="289">
        <v>0</v>
      </c>
      <c r="E187" s="289">
        <f>'[3]July-19'!E187+C187</f>
        <v>0</v>
      </c>
      <c r="F187" s="289">
        <f>'[3]July-19'!F187+D187</f>
        <v>0</v>
      </c>
      <c r="G187" s="289">
        <v>0</v>
      </c>
      <c r="H187" s="289">
        <v>0</v>
      </c>
      <c r="I187" s="289">
        <f>'[3]July-19'!I187+G187</f>
        <v>0</v>
      </c>
      <c r="J187" s="289">
        <f>'[3]July-19'!J187+H187</f>
        <v>0</v>
      </c>
      <c r="K187" s="289">
        <v>0</v>
      </c>
      <c r="L187" s="289">
        <v>0</v>
      </c>
      <c r="M187" s="289">
        <f>'[3]July-19'!M187+K187</f>
        <v>0</v>
      </c>
      <c r="N187" s="289">
        <f>'[3]July-19'!N187+L187</f>
        <v>0</v>
      </c>
      <c r="O187" s="289">
        <v>0</v>
      </c>
      <c r="P187" s="289">
        <v>0</v>
      </c>
      <c r="Q187" s="289">
        <f>'[3]July-19'!Q187+O187</f>
        <v>0</v>
      </c>
      <c r="R187" s="289">
        <f>'[3]July-19'!R187+P187</f>
        <v>0</v>
      </c>
      <c r="S187" s="289">
        <v>0</v>
      </c>
      <c r="T187" s="289">
        <v>0</v>
      </c>
      <c r="U187" s="289">
        <f>'[3]July-19'!U187+S187</f>
        <v>0</v>
      </c>
      <c r="V187" s="289">
        <f>'[3]July-19'!V187+T187</f>
        <v>0</v>
      </c>
      <c r="W187" s="289">
        <v>0</v>
      </c>
      <c r="X187" s="289">
        <v>0</v>
      </c>
      <c r="Y187" s="289">
        <f>'[3]July-19'!Y187+W187</f>
        <v>0</v>
      </c>
      <c r="Z187" s="289">
        <f>'[3]July-19'!Z187+X187</f>
        <v>0</v>
      </c>
      <c r="AA187" s="289">
        <f t="shared" si="66"/>
        <v>0</v>
      </c>
      <c r="AB187" s="289">
        <f t="shared" si="67"/>
        <v>0</v>
      </c>
      <c r="AC187" s="289">
        <f t="shared" si="68"/>
        <v>0</v>
      </c>
      <c r="AD187" s="289">
        <f t="shared" si="69"/>
        <v>0</v>
      </c>
      <c r="AE187" s="289">
        <f t="shared" si="70"/>
        <v>0</v>
      </c>
      <c r="AF187" s="289">
        <f t="shared" si="71"/>
        <v>0</v>
      </c>
      <c r="AG187" s="302"/>
      <c r="AH187" s="303"/>
      <c r="AI187" s="303"/>
      <c r="AJ187" s="303"/>
      <c r="AK187" s="303"/>
      <c r="AL187" s="256"/>
      <c r="AM187" s="254">
        <f>AC187+'[3]July-19'!AF183</f>
        <v>0</v>
      </c>
      <c r="AN187" s="254"/>
      <c r="AO187" s="321">
        <f t="shared" si="72"/>
        <v>0</v>
      </c>
      <c r="AP187" s="336"/>
      <c r="AQ187" s="337"/>
      <c r="AR187" s="336"/>
      <c r="AS187" s="336"/>
      <c r="AT187" s="335"/>
      <c r="AU187" s="335"/>
      <c r="AV187" s="335"/>
      <c r="AW187" s="335"/>
      <c r="AX187" s="335"/>
      <c r="AY187" s="335"/>
    </row>
    <row r="188" spans="1:51" s="301" customFormat="1" ht="75.75" customHeight="1" x14ac:dyDescent="0.2">
      <c r="A188" s="371">
        <v>6</v>
      </c>
      <c r="B188" s="371" t="s">
        <v>20</v>
      </c>
      <c r="C188" s="289">
        <v>0</v>
      </c>
      <c r="D188" s="289">
        <v>0</v>
      </c>
      <c r="E188" s="289">
        <f>'[3]July-19'!E188+C188</f>
        <v>0</v>
      </c>
      <c r="F188" s="289">
        <f>'[3]July-19'!F188+D188</f>
        <v>0</v>
      </c>
      <c r="G188" s="289">
        <v>0</v>
      </c>
      <c r="H188" s="289">
        <v>0</v>
      </c>
      <c r="I188" s="289">
        <f>'[3]July-19'!I188+G188</f>
        <v>0</v>
      </c>
      <c r="J188" s="289">
        <f>'[3]July-19'!J188+H188</f>
        <v>0</v>
      </c>
      <c r="K188" s="289">
        <v>0</v>
      </c>
      <c r="L188" s="289">
        <v>0</v>
      </c>
      <c r="M188" s="289">
        <f>'[3]July-19'!M188+K188</f>
        <v>0</v>
      </c>
      <c r="N188" s="289">
        <f>'[3]July-19'!N188+L188</f>
        <v>0</v>
      </c>
      <c r="O188" s="289">
        <v>0</v>
      </c>
      <c r="P188" s="289">
        <v>0</v>
      </c>
      <c r="Q188" s="289">
        <f>'[3]July-19'!Q188+O188</f>
        <v>0</v>
      </c>
      <c r="R188" s="289">
        <f>'[3]July-19'!R188+P188</f>
        <v>0</v>
      </c>
      <c r="S188" s="289">
        <v>0</v>
      </c>
      <c r="T188" s="289">
        <v>0</v>
      </c>
      <c r="U188" s="289">
        <f>'[3]July-19'!U188+S188</f>
        <v>0</v>
      </c>
      <c r="V188" s="289">
        <f>'[3]July-19'!V188+T188</f>
        <v>0</v>
      </c>
      <c r="W188" s="289">
        <v>0</v>
      </c>
      <c r="X188" s="289">
        <v>0</v>
      </c>
      <c r="Y188" s="289">
        <f>'[3]July-19'!Y188+W188</f>
        <v>0</v>
      </c>
      <c r="Z188" s="289">
        <f>'[3]July-19'!Z188+X188</f>
        <v>0</v>
      </c>
      <c r="AA188" s="289">
        <f t="shared" si="66"/>
        <v>0</v>
      </c>
      <c r="AB188" s="289">
        <f t="shared" si="67"/>
        <v>0</v>
      </c>
      <c r="AC188" s="289">
        <f t="shared" si="68"/>
        <v>0</v>
      </c>
      <c r="AD188" s="289">
        <f t="shared" si="69"/>
        <v>0</v>
      </c>
      <c r="AE188" s="289">
        <f t="shared" si="70"/>
        <v>0</v>
      </c>
      <c r="AF188" s="289">
        <f t="shared" si="71"/>
        <v>0</v>
      </c>
      <c r="AG188" s="302"/>
      <c r="AH188" s="303"/>
      <c r="AI188" s="303"/>
      <c r="AJ188" s="303"/>
      <c r="AK188" s="303"/>
      <c r="AL188" s="256"/>
      <c r="AM188" s="254">
        <f>AC188+'[3]July-19'!AF184</f>
        <v>0</v>
      </c>
      <c r="AN188" s="254"/>
      <c r="AO188" s="321">
        <f t="shared" si="72"/>
        <v>0</v>
      </c>
      <c r="AP188" s="336"/>
      <c r="AQ188" s="337"/>
      <c r="AR188" s="336"/>
      <c r="AS188" s="336"/>
      <c r="AT188" s="335"/>
      <c r="AU188" s="335"/>
      <c r="AV188" s="335"/>
      <c r="AW188" s="335"/>
      <c r="AX188" s="335"/>
      <c r="AY188" s="335"/>
    </row>
    <row r="189" spans="1:51" s="254" customFormat="1" ht="75.75" customHeight="1" x14ac:dyDescent="0.2">
      <c r="A189" s="608" t="s">
        <v>21</v>
      </c>
      <c r="B189" s="609"/>
      <c r="C189" s="290">
        <f>SUM(C186:C188)</f>
        <v>0</v>
      </c>
      <c r="D189" s="290">
        <f t="shared" ref="D189:Z189" si="74">SUM(D186:D188)</f>
        <v>0</v>
      </c>
      <c r="E189" s="290">
        <f t="shared" si="74"/>
        <v>0</v>
      </c>
      <c r="F189" s="290">
        <f t="shared" si="74"/>
        <v>0</v>
      </c>
      <c r="G189" s="290">
        <f t="shared" si="74"/>
        <v>0</v>
      </c>
      <c r="H189" s="290">
        <f t="shared" si="74"/>
        <v>0</v>
      </c>
      <c r="I189" s="290">
        <f t="shared" si="74"/>
        <v>0</v>
      </c>
      <c r="J189" s="290">
        <f t="shared" si="74"/>
        <v>0</v>
      </c>
      <c r="K189" s="290">
        <f t="shared" si="74"/>
        <v>0</v>
      </c>
      <c r="L189" s="290">
        <f t="shared" si="74"/>
        <v>0</v>
      </c>
      <c r="M189" s="290">
        <f t="shared" si="74"/>
        <v>0</v>
      </c>
      <c r="N189" s="290">
        <f t="shared" si="74"/>
        <v>0</v>
      </c>
      <c r="O189" s="290">
        <f t="shared" si="74"/>
        <v>0</v>
      </c>
      <c r="P189" s="290">
        <f t="shared" si="74"/>
        <v>0</v>
      </c>
      <c r="Q189" s="290">
        <f t="shared" si="74"/>
        <v>0</v>
      </c>
      <c r="R189" s="290">
        <f t="shared" si="74"/>
        <v>0</v>
      </c>
      <c r="S189" s="290">
        <f t="shared" si="74"/>
        <v>0</v>
      </c>
      <c r="T189" s="290">
        <f t="shared" si="74"/>
        <v>0</v>
      </c>
      <c r="U189" s="290">
        <f t="shared" si="74"/>
        <v>0</v>
      </c>
      <c r="V189" s="290">
        <f t="shared" si="74"/>
        <v>0</v>
      </c>
      <c r="W189" s="290">
        <f t="shared" si="74"/>
        <v>0</v>
      </c>
      <c r="X189" s="290">
        <f t="shared" si="74"/>
        <v>0</v>
      </c>
      <c r="Y189" s="290">
        <f t="shared" si="74"/>
        <v>0</v>
      </c>
      <c r="Z189" s="290">
        <f t="shared" si="74"/>
        <v>0</v>
      </c>
      <c r="AA189" s="290">
        <f t="shared" si="66"/>
        <v>0</v>
      </c>
      <c r="AB189" s="290">
        <f t="shared" si="67"/>
        <v>0</v>
      </c>
      <c r="AC189" s="290">
        <f t="shared" si="68"/>
        <v>0</v>
      </c>
      <c r="AD189" s="290">
        <f t="shared" si="69"/>
        <v>0</v>
      </c>
      <c r="AE189" s="290">
        <f t="shared" si="70"/>
        <v>0</v>
      </c>
      <c r="AF189" s="290">
        <f t="shared" si="71"/>
        <v>0</v>
      </c>
      <c r="AG189" s="302">
        <v>0</v>
      </c>
      <c r="AH189" s="198"/>
      <c r="AI189" s="198"/>
      <c r="AJ189" s="198"/>
      <c r="AK189" s="198"/>
      <c r="AL189" s="272"/>
      <c r="AM189" s="254">
        <f>AC189+'[3]July-19'!AF185</f>
        <v>0</v>
      </c>
      <c r="AO189" s="312">
        <f t="shared" si="72"/>
        <v>0</v>
      </c>
      <c r="AP189" s="342"/>
      <c r="AQ189" s="341"/>
      <c r="AR189" s="342"/>
      <c r="AS189" s="342"/>
      <c r="AT189" s="327"/>
      <c r="AU189" s="327"/>
      <c r="AV189" s="327"/>
      <c r="AW189" s="327"/>
      <c r="AX189" s="327"/>
      <c r="AY189" s="327"/>
    </row>
    <row r="190" spans="1:51" s="254" customFormat="1" ht="75.75" customHeight="1" x14ac:dyDescent="0.2">
      <c r="A190" s="608" t="s">
        <v>148</v>
      </c>
      <c r="B190" s="609"/>
      <c r="C190" s="290">
        <f>SUM(C189,C185)</f>
        <v>0</v>
      </c>
      <c r="D190" s="290">
        <f t="shared" ref="D190:Z190" si="75">SUM(D189,D185)</f>
        <v>0</v>
      </c>
      <c r="E190" s="290">
        <f t="shared" si="75"/>
        <v>0</v>
      </c>
      <c r="F190" s="290">
        <f t="shared" si="75"/>
        <v>0</v>
      </c>
      <c r="G190" s="290">
        <f t="shared" si="75"/>
        <v>0</v>
      </c>
      <c r="H190" s="290">
        <f t="shared" si="75"/>
        <v>0</v>
      </c>
      <c r="I190" s="290">
        <f t="shared" si="75"/>
        <v>0</v>
      </c>
      <c r="J190" s="290">
        <f t="shared" si="75"/>
        <v>0</v>
      </c>
      <c r="K190" s="290">
        <f t="shared" si="75"/>
        <v>0</v>
      </c>
      <c r="L190" s="290">
        <f t="shared" si="75"/>
        <v>0</v>
      </c>
      <c r="M190" s="290">
        <f t="shared" si="75"/>
        <v>0</v>
      </c>
      <c r="N190" s="290">
        <f t="shared" si="75"/>
        <v>0</v>
      </c>
      <c r="O190" s="290">
        <f t="shared" si="75"/>
        <v>0</v>
      </c>
      <c r="P190" s="290">
        <f t="shared" si="75"/>
        <v>0</v>
      </c>
      <c r="Q190" s="290">
        <f t="shared" si="75"/>
        <v>0</v>
      </c>
      <c r="R190" s="290">
        <f t="shared" si="75"/>
        <v>0</v>
      </c>
      <c r="S190" s="290">
        <f t="shared" si="75"/>
        <v>0</v>
      </c>
      <c r="T190" s="290">
        <f t="shared" si="75"/>
        <v>0</v>
      </c>
      <c r="U190" s="290">
        <f t="shared" si="75"/>
        <v>0</v>
      </c>
      <c r="V190" s="290">
        <f t="shared" si="75"/>
        <v>0</v>
      </c>
      <c r="W190" s="290">
        <f t="shared" si="75"/>
        <v>0</v>
      </c>
      <c r="X190" s="290">
        <f t="shared" si="75"/>
        <v>0</v>
      </c>
      <c r="Y190" s="290">
        <f t="shared" si="75"/>
        <v>0</v>
      </c>
      <c r="Z190" s="290">
        <f t="shared" si="75"/>
        <v>0</v>
      </c>
      <c r="AA190" s="290">
        <f t="shared" si="66"/>
        <v>0</v>
      </c>
      <c r="AB190" s="290">
        <f t="shared" si="67"/>
        <v>0</v>
      </c>
      <c r="AC190" s="290">
        <f t="shared" si="68"/>
        <v>0</v>
      </c>
      <c r="AD190" s="290">
        <f t="shared" si="69"/>
        <v>0</v>
      </c>
      <c r="AE190" s="290">
        <f t="shared" si="70"/>
        <v>0</v>
      </c>
      <c r="AF190" s="290">
        <f t="shared" si="71"/>
        <v>0</v>
      </c>
      <c r="AG190" s="302"/>
      <c r="AH190" s="198"/>
      <c r="AI190" s="198"/>
      <c r="AJ190" s="198"/>
      <c r="AK190" s="198"/>
      <c r="AL190" s="272"/>
      <c r="AM190" s="254">
        <f>AC190+'[3]July-19'!AF186</f>
        <v>0</v>
      </c>
      <c r="AO190" s="312">
        <f t="shared" si="72"/>
        <v>0</v>
      </c>
      <c r="AP190" s="342"/>
      <c r="AQ190" s="341"/>
      <c r="AR190" s="342"/>
      <c r="AS190" s="342"/>
      <c r="AT190" s="327"/>
      <c r="AU190" s="327"/>
      <c r="AV190" s="327"/>
      <c r="AW190" s="327"/>
      <c r="AX190" s="327"/>
      <c r="AY190" s="327"/>
    </row>
    <row r="191" spans="1:51" s="301" customFormat="1" ht="75.75" customHeight="1" x14ac:dyDescent="0.2">
      <c r="A191" s="371">
        <v>7</v>
      </c>
      <c r="B191" s="371" t="s">
        <v>46</v>
      </c>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f t="shared" si="66"/>
        <v>0</v>
      </c>
      <c r="AB191" s="289">
        <f t="shared" si="67"/>
        <v>0</v>
      </c>
      <c r="AC191" s="289">
        <f t="shared" si="68"/>
        <v>0</v>
      </c>
      <c r="AD191" s="289">
        <f t="shared" si="69"/>
        <v>0</v>
      </c>
      <c r="AE191" s="289">
        <f t="shared" si="70"/>
        <v>0</v>
      </c>
      <c r="AF191" s="289">
        <f t="shared" si="71"/>
        <v>0</v>
      </c>
      <c r="AG191" s="302"/>
      <c r="AH191" s="303"/>
      <c r="AI191" s="303"/>
      <c r="AJ191" s="303"/>
      <c r="AK191" s="303"/>
      <c r="AL191" s="256"/>
      <c r="AM191" s="254">
        <f>AC191+'[3]July-19'!AF187</f>
        <v>0</v>
      </c>
      <c r="AN191" s="254"/>
      <c r="AO191" s="321">
        <f t="shared" si="72"/>
        <v>0</v>
      </c>
      <c r="AP191" s="336"/>
      <c r="AQ191" s="337"/>
      <c r="AR191" s="336"/>
      <c r="AS191" s="336"/>
      <c r="AT191" s="335"/>
      <c r="AU191" s="335"/>
      <c r="AV191" s="335"/>
      <c r="AW191" s="335"/>
      <c r="AX191" s="335"/>
      <c r="AY191" s="335"/>
    </row>
    <row r="192" spans="1:51" s="301" customFormat="1" ht="75.75" customHeight="1" x14ac:dyDescent="0.2">
      <c r="A192" s="371">
        <v>8</v>
      </c>
      <c r="B192" s="371" t="s">
        <v>157</v>
      </c>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f t="shared" si="66"/>
        <v>0</v>
      </c>
      <c r="AB192" s="289">
        <f t="shared" si="67"/>
        <v>0</v>
      </c>
      <c r="AC192" s="289">
        <f t="shared" si="68"/>
        <v>0</v>
      </c>
      <c r="AD192" s="289">
        <f t="shared" si="69"/>
        <v>0</v>
      </c>
      <c r="AE192" s="289">
        <f t="shared" si="70"/>
        <v>0</v>
      </c>
      <c r="AF192" s="289">
        <f t="shared" si="71"/>
        <v>0</v>
      </c>
      <c r="AG192" s="302"/>
      <c r="AH192" s="303"/>
      <c r="AI192" s="303"/>
      <c r="AJ192" s="303"/>
      <c r="AK192" s="303"/>
      <c r="AL192" s="256"/>
      <c r="AM192" s="254">
        <f>AC192+'[3]July-19'!AF188</f>
        <v>0</v>
      </c>
      <c r="AN192" s="254"/>
      <c r="AO192" s="321">
        <f t="shared" si="72"/>
        <v>0</v>
      </c>
      <c r="AP192" s="336"/>
      <c r="AQ192" s="337"/>
      <c r="AR192" s="336"/>
      <c r="AS192" s="336"/>
      <c r="AT192" s="335"/>
      <c r="AU192" s="335"/>
      <c r="AV192" s="335"/>
      <c r="AW192" s="335"/>
      <c r="AX192" s="335"/>
      <c r="AY192" s="335"/>
    </row>
    <row r="193" spans="1:51" s="301" customFormat="1" ht="75.75" customHeight="1" x14ac:dyDescent="0.2">
      <c r="A193" s="371">
        <v>9</v>
      </c>
      <c r="B193" s="371" t="s">
        <v>47</v>
      </c>
      <c r="C193" s="289"/>
      <c r="D193" s="289"/>
      <c r="E193" s="289"/>
      <c r="F193" s="289"/>
      <c r="G193" s="289"/>
      <c r="H193" s="289"/>
      <c r="I193" s="289"/>
      <c r="J193" s="289"/>
      <c r="K193" s="289"/>
      <c r="L193" s="289"/>
      <c r="M193" s="289"/>
      <c r="N193" s="289"/>
      <c r="O193" s="289"/>
      <c r="P193" s="289"/>
      <c r="Q193" s="289"/>
      <c r="R193" s="289"/>
      <c r="S193" s="289"/>
      <c r="T193" s="289"/>
      <c r="U193" s="289"/>
      <c r="V193" s="289"/>
      <c r="W193" s="289"/>
      <c r="X193" s="289"/>
      <c r="Y193" s="289"/>
      <c r="Z193" s="289"/>
      <c r="AA193" s="289">
        <f t="shared" si="66"/>
        <v>0</v>
      </c>
      <c r="AB193" s="289">
        <f t="shared" si="67"/>
        <v>0</v>
      </c>
      <c r="AC193" s="289">
        <f t="shared" si="68"/>
        <v>0</v>
      </c>
      <c r="AD193" s="289">
        <f t="shared" si="69"/>
        <v>0</v>
      </c>
      <c r="AE193" s="289">
        <f t="shared" si="70"/>
        <v>0</v>
      </c>
      <c r="AF193" s="289">
        <f t="shared" si="71"/>
        <v>0</v>
      </c>
      <c r="AG193" s="302"/>
      <c r="AH193" s="303"/>
      <c r="AI193" s="303"/>
      <c r="AJ193" s="303"/>
      <c r="AK193" s="303"/>
      <c r="AL193" s="256"/>
      <c r="AM193" s="254">
        <f>AC193+'[3]July-19'!AF189</f>
        <v>0</v>
      </c>
      <c r="AN193" s="254"/>
      <c r="AO193" s="321">
        <f t="shared" si="72"/>
        <v>0</v>
      </c>
      <c r="AP193" s="336"/>
      <c r="AQ193" s="337"/>
      <c r="AR193" s="336"/>
      <c r="AS193" s="336"/>
      <c r="AT193" s="335"/>
      <c r="AU193" s="335"/>
      <c r="AV193" s="335"/>
      <c r="AW193" s="335"/>
      <c r="AX193" s="335"/>
      <c r="AY193" s="335"/>
    </row>
    <row r="194" spans="1:51" s="301" customFormat="1" ht="75.75" customHeight="1" x14ac:dyDescent="0.2">
      <c r="A194" s="371">
        <v>10</v>
      </c>
      <c r="B194" s="371" t="s">
        <v>50</v>
      </c>
      <c r="C194" s="289"/>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89"/>
      <c r="Z194" s="289"/>
      <c r="AA194" s="289">
        <f t="shared" si="66"/>
        <v>0</v>
      </c>
      <c r="AB194" s="289">
        <f t="shared" si="67"/>
        <v>0</v>
      </c>
      <c r="AC194" s="289">
        <f t="shared" si="68"/>
        <v>0</v>
      </c>
      <c r="AD194" s="289">
        <f t="shared" si="69"/>
        <v>0</v>
      </c>
      <c r="AE194" s="289">
        <f t="shared" si="70"/>
        <v>0</v>
      </c>
      <c r="AF194" s="289">
        <f t="shared" si="71"/>
        <v>0</v>
      </c>
      <c r="AG194" s="302"/>
      <c r="AH194" s="303"/>
      <c r="AI194" s="303"/>
      <c r="AJ194" s="303"/>
      <c r="AK194" s="303"/>
      <c r="AL194" s="256"/>
      <c r="AM194" s="254">
        <f>AC194+'[3]July-19'!AF190</f>
        <v>0</v>
      </c>
      <c r="AN194" s="254"/>
      <c r="AO194" s="321">
        <f t="shared" si="72"/>
        <v>0</v>
      </c>
      <c r="AP194" s="336"/>
      <c r="AQ194" s="337"/>
      <c r="AR194" s="336"/>
      <c r="AS194" s="336"/>
      <c r="AT194" s="335"/>
      <c r="AU194" s="335"/>
      <c r="AV194" s="335"/>
      <c r="AW194" s="335"/>
      <c r="AX194" s="335"/>
      <c r="AY194" s="335"/>
    </row>
    <row r="195" spans="1:51" s="254" customFormat="1" ht="75.75" customHeight="1" x14ac:dyDescent="0.2">
      <c r="A195" s="608" t="s">
        <v>55</v>
      </c>
      <c r="B195" s="609"/>
      <c r="C195" s="290">
        <f>SUM(C191:C194)</f>
        <v>0</v>
      </c>
      <c r="D195" s="290">
        <f t="shared" ref="D195:Y195" si="76">SUM(D191:D194)</f>
        <v>0</v>
      </c>
      <c r="E195" s="290">
        <f t="shared" si="76"/>
        <v>0</v>
      </c>
      <c r="F195" s="290">
        <f t="shared" si="76"/>
        <v>0</v>
      </c>
      <c r="G195" s="290">
        <f t="shared" si="76"/>
        <v>0</v>
      </c>
      <c r="H195" s="290">
        <f t="shared" si="76"/>
        <v>0</v>
      </c>
      <c r="I195" s="290">
        <f t="shared" si="76"/>
        <v>0</v>
      </c>
      <c r="J195" s="290">
        <f t="shared" si="76"/>
        <v>0</v>
      </c>
      <c r="K195" s="290">
        <f t="shared" si="76"/>
        <v>0</v>
      </c>
      <c r="L195" s="290">
        <f t="shared" si="76"/>
        <v>0</v>
      </c>
      <c r="M195" s="290">
        <f t="shared" si="76"/>
        <v>0</v>
      </c>
      <c r="N195" s="290">
        <f t="shared" si="76"/>
        <v>0</v>
      </c>
      <c r="O195" s="290">
        <f t="shared" si="76"/>
        <v>0</v>
      </c>
      <c r="P195" s="290">
        <f t="shared" si="76"/>
        <v>0</v>
      </c>
      <c r="Q195" s="290">
        <f t="shared" si="76"/>
        <v>0</v>
      </c>
      <c r="R195" s="290">
        <f t="shared" si="76"/>
        <v>0</v>
      </c>
      <c r="S195" s="290">
        <f t="shared" si="76"/>
        <v>0</v>
      </c>
      <c r="T195" s="290">
        <f t="shared" si="76"/>
        <v>0</v>
      </c>
      <c r="U195" s="290">
        <f t="shared" si="76"/>
        <v>0</v>
      </c>
      <c r="V195" s="290">
        <f t="shared" si="76"/>
        <v>0</v>
      </c>
      <c r="W195" s="290">
        <f t="shared" si="76"/>
        <v>0</v>
      </c>
      <c r="X195" s="290">
        <f t="shared" si="76"/>
        <v>0</v>
      </c>
      <c r="Y195" s="290">
        <f t="shared" si="76"/>
        <v>0</v>
      </c>
      <c r="Z195" s="290">
        <f>SUM(Z191:Z194)</f>
        <v>0</v>
      </c>
      <c r="AA195" s="290">
        <f t="shared" si="66"/>
        <v>0</v>
      </c>
      <c r="AB195" s="290">
        <f t="shared" si="67"/>
        <v>0</v>
      </c>
      <c r="AC195" s="290">
        <f t="shared" si="68"/>
        <v>0</v>
      </c>
      <c r="AD195" s="290">
        <f t="shared" si="69"/>
        <v>0</v>
      </c>
      <c r="AE195" s="290">
        <f t="shared" si="70"/>
        <v>0</v>
      </c>
      <c r="AF195" s="290">
        <f t="shared" si="71"/>
        <v>0</v>
      </c>
      <c r="AG195" s="302">
        <v>56</v>
      </c>
      <c r="AH195" s="198"/>
      <c r="AI195" s="198"/>
      <c r="AJ195" s="198"/>
      <c r="AK195" s="198"/>
      <c r="AL195" s="272"/>
      <c r="AM195" s="254">
        <f>AC195+'[3]July-19'!AF191</f>
        <v>3</v>
      </c>
      <c r="AO195" s="312">
        <f t="shared" si="72"/>
        <v>3</v>
      </c>
      <c r="AP195" s="342"/>
      <c r="AQ195" s="341"/>
      <c r="AR195" s="342"/>
      <c r="AS195" s="342"/>
      <c r="AT195" s="327"/>
      <c r="AU195" s="327"/>
      <c r="AV195" s="327"/>
      <c r="AW195" s="327"/>
      <c r="AX195" s="327"/>
      <c r="AY195" s="327"/>
    </row>
    <row r="196" spans="1:51" s="301" customFormat="1" ht="75.75" customHeight="1" x14ac:dyDescent="0.2">
      <c r="A196" s="371">
        <v>11</v>
      </c>
      <c r="B196" s="371" t="s">
        <v>52</v>
      </c>
      <c r="C196" s="289"/>
      <c r="D196" s="289"/>
      <c r="E196" s="289"/>
      <c r="F196" s="289"/>
      <c r="G196" s="289"/>
      <c r="H196" s="289"/>
      <c r="I196" s="289"/>
      <c r="J196" s="289"/>
      <c r="K196" s="289"/>
      <c r="L196" s="289"/>
      <c r="M196" s="289"/>
      <c r="N196" s="289"/>
      <c r="O196" s="289"/>
      <c r="P196" s="289"/>
      <c r="Q196" s="289"/>
      <c r="R196" s="289"/>
      <c r="S196" s="289"/>
      <c r="T196" s="289"/>
      <c r="U196" s="289"/>
      <c r="V196" s="289"/>
      <c r="W196" s="289"/>
      <c r="X196" s="289"/>
      <c r="Y196" s="289"/>
      <c r="Z196" s="289"/>
      <c r="AA196" s="289">
        <f t="shared" si="66"/>
        <v>0</v>
      </c>
      <c r="AB196" s="289">
        <f t="shared" si="67"/>
        <v>0</v>
      </c>
      <c r="AC196" s="289">
        <f t="shared" si="68"/>
        <v>0</v>
      </c>
      <c r="AD196" s="289">
        <f t="shared" si="69"/>
        <v>0</v>
      </c>
      <c r="AE196" s="289">
        <f t="shared" si="70"/>
        <v>0</v>
      </c>
      <c r="AF196" s="289">
        <f t="shared" si="71"/>
        <v>0</v>
      </c>
      <c r="AG196" s="302"/>
      <c r="AH196" s="303"/>
      <c r="AI196" s="303"/>
      <c r="AJ196" s="303"/>
      <c r="AK196" s="303"/>
      <c r="AL196" s="256"/>
      <c r="AM196" s="254">
        <f>AC196+'[3]July-19'!AF192</f>
        <v>10</v>
      </c>
      <c r="AN196" s="254"/>
      <c r="AO196" s="321">
        <f t="shared" si="72"/>
        <v>10</v>
      </c>
      <c r="AP196" s="336"/>
      <c r="AQ196" s="337"/>
      <c r="AR196" s="336"/>
      <c r="AS196" s="336"/>
      <c r="AT196" s="335"/>
      <c r="AU196" s="335"/>
      <c r="AV196" s="335"/>
      <c r="AW196" s="335"/>
      <c r="AX196" s="335"/>
      <c r="AY196" s="335"/>
    </row>
    <row r="197" spans="1:51" s="301" customFormat="1" ht="75.75" customHeight="1" x14ac:dyDescent="0.2">
      <c r="A197" s="371">
        <v>12</v>
      </c>
      <c r="B197" s="371" t="s">
        <v>53</v>
      </c>
      <c r="C197" s="289"/>
      <c r="D197" s="289"/>
      <c r="E197" s="289"/>
      <c r="F197" s="289"/>
      <c r="G197" s="289"/>
      <c r="H197" s="289"/>
      <c r="I197" s="289"/>
      <c r="J197" s="289"/>
      <c r="K197" s="289"/>
      <c r="L197" s="289"/>
      <c r="M197" s="289"/>
      <c r="N197" s="289"/>
      <c r="O197" s="289"/>
      <c r="P197" s="289"/>
      <c r="Q197" s="289"/>
      <c r="R197" s="289"/>
      <c r="S197" s="289"/>
      <c r="T197" s="289"/>
      <c r="U197" s="289"/>
      <c r="V197" s="289"/>
      <c r="W197" s="289"/>
      <c r="X197" s="289"/>
      <c r="Y197" s="289"/>
      <c r="Z197" s="289"/>
      <c r="AA197" s="289">
        <f t="shared" si="66"/>
        <v>0</v>
      </c>
      <c r="AB197" s="289">
        <f t="shared" si="67"/>
        <v>0</v>
      </c>
      <c r="AC197" s="289">
        <f t="shared" si="68"/>
        <v>0</v>
      </c>
      <c r="AD197" s="289">
        <f t="shared" si="69"/>
        <v>0</v>
      </c>
      <c r="AE197" s="289">
        <f t="shared" si="70"/>
        <v>0</v>
      </c>
      <c r="AF197" s="289">
        <f t="shared" si="71"/>
        <v>0</v>
      </c>
      <c r="AG197" s="302"/>
      <c r="AH197" s="303"/>
      <c r="AI197" s="303"/>
      <c r="AJ197" s="303"/>
      <c r="AK197" s="303"/>
      <c r="AL197" s="256"/>
      <c r="AM197" s="254">
        <f>AC197+'[3]July-19'!AF193</f>
        <v>0</v>
      </c>
      <c r="AN197" s="254"/>
      <c r="AO197" s="321">
        <f t="shared" si="72"/>
        <v>0</v>
      </c>
      <c r="AP197" s="336"/>
      <c r="AQ197" s="337"/>
      <c r="AR197" s="336"/>
      <c r="AS197" s="336"/>
      <c r="AT197" s="335"/>
      <c r="AU197" s="335"/>
      <c r="AV197" s="335"/>
      <c r="AW197" s="335"/>
      <c r="AX197" s="335"/>
      <c r="AY197" s="335"/>
    </row>
    <row r="198" spans="1:51" s="301" customFormat="1" ht="75.75" customHeight="1" x14ac:dyDescent="0.2">
      <c r="A198" s="371">
        <v>13</v>
      </c>
      <c r="B198" s="371" t="s">
        <v>54</v>
      </c>
      <c r="C198" s="289"/>
      <c r="D198" s="289"/>
      <c r="E198" s="289"/>
      <c r="F198" s="289"/>
      <c r="G198" s="289"/>
      <c r="H198" s="289"/>
      <c r="I198" s="289"/>
      <c r="J198" s="289"/>
      <c r="K198" s="289"/>
      <c r="L198" s="289"/>
      <c r="M198" s="289"/>
      <c r="N198" s="289"/>
      <c r="O198" s="289"/>
      <c r="P198" s="289"/>
      <c r="Q198" s="289"/>
      <c r="R198" s="289"/>
      <c r="S198" s="289"/>
      <c r="T198" s="289"/>
      <c r="U198" s="289"/>
      <c r="V198" s="289"/>
      <c r="W198" s="289"/>
      <c r="X198" s="289"/>
      <c r="Y198" s="289"/>
      <c r="Z198" s="289"/>
      <c r="AA198" s="289">
        <f t="shared" si="66"/>
        <v>0</v>
      </c>
      <c r="AB198" s="289">
        <f t="shared" si="67"/>
        <v>0</v>
      </c>
      <c r="AC198" s="289">
        <f t="shared" si="68"/>
        <v>0</v>
      </c>
      <c r="AD198" s="289">
        <f t="shared" si="69"/>
        <v>0</v>
      </c>
      <c r="AE198" s="289">
        <f t="shared" si="70"/>
        <v>0</v>
      </c>
      <c r="AF198" s="289">
        <f t="shared" si="71"/>
        <v>0</v>
      </c>
      <c r="AG198" s="302"/>
      <c r="AH198" s="303"/>
      <c r="AI198" s="303"/>
      <c r="AJ198" s="303"/>
      <c r="AK198" s="303"/>
      <c r="AL198" s="256"/>
      <c r="AM198" s="254">
        <f>AC198+'[3]July-19'!AF194</f>
        <v>0</v>
      </c>
      <c r="AN198" s="254"/>
      <c r="AO198" s="321">
        <f t="shared" si="72"/>
        <v>0</v>
      </c>
      <c r="AP198" s="336"/>
      <c r="AQ198" s="337"/>
      <c r="AR198" s="336"/>
      <c r="AS198" s="336"/>
      <c r="AT198" s="335"/>
      <c r="AU198" s="335"/>
      <c r="AV198" s="335"/>
      <c r="AW198" s="335"/>
      <c r="AX198" s="335"/>
      <c r="AY198" s="335"/>
    </row>
    <row r="199" spans="1:51" ht="75.75" customHeight="1" x14ac:dyDescent="0.2">
      <c r="A199" s="371">
        <v>14</v>
      </c>
      <c r="B199" s="371" t="s">
        <v>160</v>
      </c>
      <c r="C199" s="289"/>
      <c r="D199" s="289"/>
      <c r="E199" s="289"/>
      <c r="F199" s="289"/>
      <c r="G199" s="289"/>
      <c r="H199" s="289"/>
      <c r="I199" s="289"/>
      <c r="J199" s="289"/>
      <c r="K199" s="289"/>
      <c r="L199" s="289"/>
      <c r="M199" s="289"/>
      <c r="N199" s="289"/>
      <c r="O199" s="289"/>
      <c r="P199" s="289"/>
      <c r="Q199" s="289"/>
      <c r="R199" s="289"/>
      <c r="S199" s="289"/>
      <c r="T199" s="289"/>
      <c r="U199" s="289"/>
      <c r="V199" s="289"/>
      <c r="W199" s="289"/>
      <c r="X199" s="289"/>
      <c r="Y199" s="289"/>
      <c r="Z199" s="289"/>
      <c r="AA199" s="289">
        <f t="shared" si="66"/>
        <v>0</v>
      </c>
      <c r="AB199" s="289">
        <f t="shared" si="67"/>
        <v>0</v>
      </c>
      <c r="AC199" s="289">
        <f t="shared" si="68"/>
        <v>0</v>
      </c>
      <c r="AD199" s="289">
        <f t="shared" si="69"/>
        <v>0</v>
      </c>
      <c r="AE199" s="289">
        <f t="shared" si="70"/>
        <v>0</v>
      </c>
      <c r="AF199" s="289">
        <f t="shared" si="71"/>
        <v>0</v>
      </c>
      <c r="AG199" s="302"/>
      <c r="AH199" s="303"/>
      <c r="AM199" s="254">
        <f>AC199+'[3]July-19'!AF195</f>
        <v>13</v>
      </c>
      <c r="AN199" s="254"/>
      <c r="AO199" s="321">
        <f t="shared" si="72"/>
        <v>13</v>
      </c>
      <c r="AP199" s="345"/>
      <c r="AQ199" s="337"/>
      <c r="AR199" s="345"/>
      <c r="AS199" s="345"/>
      <c r="AT199" s="332"/>
      <c r="AU199" s="332"/>
      <c r="AV199" s="332"/>
      <c r="AW199" s="332"/>
      <c r="AX199" s="332"/>
      <c r="AY199" s="332"/>
    </row>
    <row r="200" spans="1:51" s="254" customFormat="1" ht="75.75" customHeight="1" x14ac:dyDescent="0.2">
      <c r="A200" s="608" t="s">
        <v>22</v>
      </c>
      <c r="B200" s="609"/>
      <c r="C200" s="290">
        <f>SUM(C196:C199)</f>
        <v>0</v>
      </c>
      <c r="D200" s="290">
        <f t="shared" ref="D200:Z200" si="77">SUM(D196:D199)</f>
        <v>0</v>
      </c>
      <c r="E200" s="290">
        <f t="shared" si="77"/>
        <v>0</v>
      </c>
      <c r="F200" s="290">
        <f t="shared" si="77"/>
        <v>0</v>
      </c>
      <c r="G200" s="290">
        <f t="shared" si="77"/>
        <v>0</v>
      </c>
      <c r="H200" s="290">
        <f t="shared" si="77"/>
        <v>0</v>
      </c>
      <c r="I200" s="290">
        <f t="shared" si="77"/>
        <v>0</v>
      </c>
      <c r="J200" s="290">
        <f t="shared" si="77"/>
        <v>0</v>
      </c>
      <c r="K200" s="290">
        <f t="shared" si="77"/>
        <v>0</v>
      </c>
      <c r="L200" s="290">
        <f t="shared" si="77"/>
        <v>0</v>
      </c>
      <c r="M200" s="290">
        <f t="shared" si="77"/>
        <v>0</v>
      </c>
      <c r="N200" s="290">
        <f t="shared" si="77"/>
        <v>0</v>
      </c>
      <c r="O200" s="290">
        <f t="shared" si="77"/>
        <v>0</v>
      </c>
      <c r="P200" s="290">
        <f t="shared" si="77"/>
        <v>0</v>
      </c>
      <c r="Q200" s="290">
        <f t="shared" si="77"/>
        <v>0</v>
      </c>
      <c r="R200" s="290">
        <f t="shared" si="77"/>
        <v>0</v>
      </c>
      <c r="S200" s="290">
        <f t="shared" si="77"/>
        <v>0</v>
      </c>
      <c r="T200" s="290">
        <f t="shared" si="77"/>
        <v>0</v>
      </c>
      <c r="U200" s="290">
        <f t="shared" si="77"/>
        <v>0</v>
      </c>
      <c r="V200" s="290">
        <f t="shared" si="77"/>
        <v>0</v>
      </c>
      <c r="W200" s="290">
        <f t="shared" si="77"/>
        <v>0</v>
      </c>
      <c r="X200" s="290">
        <f t="shared" si="77"/>
        <v>0</v>
      </c>
      <c r="Y200" s="290">
        <f t="shared" si="77"/>
        <v>0</v>
      </c>
      <c r="Z200" s="290">
        <f t="shared" si="77"/>
        <v>0</v>
      </c>
      <c r="AA200" s="290">
        <f t="shared" si="66"/>
        <v>0</v>
      </c>
      <c r="AB200" s="290">
        <f t="shared" si="67"/>
        <v>0</v>
      </c>
      <c r="AC200" s="290">
        <f t="shared" si="68"/>
        <v>0</v>
      </c>
      <c r="AD200" s="290">
        <f t="shared" si="69"/>
        <v>0</v>
      </c>
      <c r="AE200" s="290">
        <f t="shared" si="70"/>
        <v>0</v>
      </c>
      <c r="AF200" s="290">
        <f t="shared" si="71"/>
        <v>0</v>
      </c>
      <c r="AG200" s="302">
        <v>263</v>
      </c>
      <c r="AH200" s="198"/>
      <c r="AI200" s="198">
        <f>174+50+39</f>
        <v>263</v>
      </c>
      <c r="AJ200" s="198">
        <f>174+50</f>
        <v>224</v>
      </c>
      <c r="AK200" s="198"/>
      <c r="AL200" s="272"/>
      <c r="AM200" s="254">
        <f>AC200+'[3]July-19'!AF196</f>
        <v>51</v>
      </c>
      <c r="AO200" s="312">
        <f t="shared" si="72"/>
        <v>51</v>
      </c>
      <c r="AP200" s="342"/>
      <c r="AQ200" s="341"/>
      <c r="AR200" s="342"/>
      <c r="AS200" s="342"/>
      <c r="AT200" s="327"/>
      <c r="AU200" s="327"/>
      <c r="AV200" s="327"/>
      <c r="AW200" s="327"/>
      <c r="AX200" s="327"/>
      <c r="AY200" s="327"/>
    </row>
    <row r="201" spans="1:51" s="254" customFormat="1" ht="75.75" customHeight="1" x14ac:dyDescent="0.2">
      <c r="A201" s="608" t="s">
        <v>149</v>
      </c>
      <c r="B201" s="609"/>
      <c r="C201" s="373">
        <f>SUM(C200,C195)</f>
        <v>0</v>
      </c>
      <c r="D201" s="373">
        <f t="shared" ref="D201:Z201" si="78">SUM(D200,D195)</f>
        <v>0</v>
      </c>
      <c r="E201" s="373">
        <f t="shared" si="78"/>
        <v>0</v>
      </c>
      <c r="F201" s="373">
        <f t="shared" si="78"/>
        <v>0</v>
      </c>
      <c r="G201" s="373">
        <f t="shared" si="78"/>
        <v>0</v>
      </c>
      <c r="H201" s="373">
        <f t="shared" si="78"/>
        <v>0</v>
      </c>
      <c r="I201" s="373">
        <f t="shared" si="78"/>
        <v>0</v>
      </c>
      <c r="J201" s="373">
        <f t="shared" si="78"/>
        <v>0</v>
      </c>
      <c r="K201" s="373">
        <f t="shared" si="78"/>
        <v>0</v>
      </c>
      <c r="L201" s="373">
        <f t="shared" si="78"/>
        <v>0</v>
      </c>
      <c r="M201" s="373">
        <f t="shared" si="78"/>
        <v>0</v>
      </c>
      <c r="N201" s="373">
        <f t="shared" si="78"/>
        <v>0</v>
      </c>
      <c r="O201" s="373">
        <f t="shared" si="78"/>
        <v>0</v>
      </c>
      <c r="P201" s="373">
        <f t="shared" si="78"/>
        <v>0</v>
      </c>
      <c r="Q201" s="373">
        <f t="shared" si="78"/>
        <v>0</v>
      </c>
      <c r="R201" s="373">
        <f t="shared" si="78"/>
        <v>0</v>
      </c>
      <c r="S201" s="373">
        <f t="shared" si="78"/>
        <v>0</v>
      </c>
      <c r="T201" s="373">
        <f t="shared" si="78"/>
        <v>0</v>
      </c>
      <c r="U201" s="373">
        <f t="shared" si="78"/>
        <v>0</v>
      </c>
      <c r="V201" s="373">
        <f t="shared" si="78"/>
        <v>0</v>
      </c>
      <c r="W201" s="373">
        <f t="shared" si="78"/>
        <v>0</v>
      </c>
      <c r="X201" s="373">
        <f t="shared" si="78"/>
        <v>0</v>
      </c>
      <c r="Y201" s="373">
        <f t="shared" si="78"/>
        <v>0</v>
      </c>
      <c r="Z201" s="373">
        <f t="shared" si="78"/>
        <v>0</v>
      </c>
      <c r="AA201" s="290">
        <f t="shared" si="66"/>
        <v>0</v>
      </c>
      <c r="AB201" s="290">
        <f t="shared" si="67"/>
        <v>0</v>
      </c>
      <c r="AC201" s="290">
        <f t="shared" si="68"/>
        <v>0</v>
      </c>
      <c r="AD201" s="290">
        <f t="shared" si="69"/>
        <v>0</v>
      </c>
      <c r="AE201" s="290">
        <f t="shared" si="70"/>
        <v>0</v>
      </c>
      <c r="AF201" s="290">
        <f t="shared" si="71"/>
        <v>0</v>
      </c>
      <c r="AG201" s="302"/>
      <c r="AH201" s="198"/>
      <c r="AI201" s="198"/>
      <c r="AJ201" s="198"/>
      <c r="AK201" s="198"/>
      <c r="AL201" s="272"/>
      <c r="AM201" s="254">
        <f>AC201+'[3]July-19'!AF197</f>
        <v>10</v>
      </c>
      <c r="AO201" s="312">
        <f t="shared" si="72"/>
        <v>10</v>
      </c>
      <c r="AP201" s="342"/>
      <c r="AQ201" s="341"/>
      <c r="AR201" s="342"/>
      <c r="AS201" s="342"/>
      <c r="AT201" s="327"/>
      <c r="AU201" s="327"/>
      <c r="AV201" s="327"/>
      <c r="AW201" s="327"/>
      <c r="AX201" s="327"/>
      <c r="AY201" s="327"/>
    </row>
    <row r="202" spans="1:51" s="301" customFormat="1" ht="75.75" customHeight="1" thickBot="1" x14ac:dyDescent="0.25">
      <c r="A202" s="371">
        <v>15</v>
      </c>
      <c r="B202" s="374" t="s">
        <v>23</v>
      </c>
      <c r="C202" s="375"/>
      <c r="D202" s="375"/>
      <c r="E202" s="289"/>
      <c r="F202" s="289"/>
      <c r="G202" s="289"/>
      <c r="H202" s="289"/>
      <c r="I202" s="289"/>
      <c r="J202" s="289"/>
      <c r="K202" s="289"/>
      <c r="L202" s="289"/>
      <c r="M202" s="289"/>
      <c r="N202" s="289"/>
      <c r="O202" s="289"/>
      <c r="P202" s="289"/>
      <c r="Q202" s="289"/>
      <c r="R202" s="289"/>
      <c r="S202" s="289"/>
      <c r="T202" s="289"/>
      <c r="U202" s="289"/>
      <c r="V202" s="289"/>
      <c r="W202" s="289"/>
      <c r="X202" s="289"/>
      <c r="Y202" s="289"/>
      <c r="Z202" s="289"/>
      <c r="AA202" s="289">
        <f t="shared" si="66"/>
        <v>0</v>
      </c>
      <c r="AB202" s="289">
        <f t="shared" si="67"/>
        <v>0</v>
      </c>
      <c r="AC202" s="289">
        <f t="shared" si="68"/>
        <v>0</v>
      </c>
      <c r="AD202" s="289">
        <f t="shared" si="69"/>
        <v>0</v>
      </c>
      <c r="AE202" s="289">
        <f t="shared" si="70"/>
        <v>0</v>
      </c>
      <c r="AF202" s="289">
        <f t="shared" si="71"/>
        <v>0</v>
      </c>
      <c r="AG202" s="302"/>
      <c r="AH202" s="303"/>
      <c r="AI202" s="303"/>
      <c r="AJ202" s="303"/>
      <c r="AK202" s="303"/>
      <c r="AL202" s="303"/>
      <c r="AM202" s="254">
        <f>AC202+'[3]July-19'!AF198</f>
        <v>76</v>
      </c>
      <c r="AN202" s="254"/>
      <c r="AO202" s="321">
        <f t="shared" si="72"/>
        <v>76</v>
      </c>
      <c r="AP202" s="336"/>
      <c r="AQ202" s="337"/>
      <c r="AR202" s="336"/>
      <c r="AS202" s="336"/>
      <c r="AT202" s="335"/>
      <c r="AU202" s="335"/>
      <c r="AV202" s="335"/>
      <c r="AW202" s="335"/>
      <c r="AX202" s="335"/>
      <c r="AY202" s="335"/>
    </row>
    <row r="203" spans="1:51" s="301" customFormat="1" ht="75.75" customHeight="1" thickBot="1" x14ac:dyDescent="0.25">
      <c r="A203" s="371">
        <v>16</v>
      </c>
      <c r="B203" s="371" t="s">
        <v>117</v>
      </c>
      <c r="C203" s="375"/>
      <c r="D203" s="375"/>
      <c r="E203" s="289"/>
      <c r="F203" s="289"/>
      <c r="G203" s="376"/>
      <c r="H203" s="376"/>
      <c r="I203" s="289"/>
      <c r="J203" s="289"/>
      <c r="K203" s="376"/>
      <c r="L203" s="376"/>
      <c r="M203" s="289"/>
      <c r="N203" s="289"/>
      <c r="O203" s="376"/>
      <c r="P203" s="376"/>
      <c r="Q203" s="289"/>
      <c r="R203" s="289"/>
      <c r="S203" s="289"/>
      <c r="T203" s="289"/>
      <c r="U203" s="289"/>
      <c r="V203" s="289"/>
      <c r="W203" s="289"/>
      <c r="X203" s="289"/>
      <c r="Y203" s="289"/>
      <c r="Z203" s="289"/>
      <c r="AA203" s="289">
        <f t="shared" si="66"/>
        <v>0</v>
      </c>
      <c r="AB203" s="289">
        <f t="shared" si="67"/>
        <v>0</v>
      </c>
      <c r="AC203" s="289">
        <f t="shared" si="68"/>
        <v>0</v>
      </c>
      <c r="AD203" s="289">
        <f t="shared" si="69"/>
        <v>0</v>
      </c>
      <c r="AE203" s="289">
        <f t="shared" si="70"/>
        <v>0</v>
      </c>
      <c r="AF203" s="289">
        <f t="shared" si="71"/>
        <v>0</v>
      </c>
      <c r="AG203" s="302"/>
      <c r="AH203" s="303"/>
      <c r="AI203" s="303"/>
      <c r="AJ203" s="303"/>
      <c r="AK203" s="303"/>
      <c r="AL203" s="303"/>
      <c r="AM203" s="254">
        <f>AC203+'[3]July-19'!AF199</f>
        <v>37</v>
      </c>
      <c r="AN203" s="254"/>
      <c r="AO203" s="321">
        <f t="shared" si="72"/>
        <v>37</v>
      </c>
      <c r="AP203" s="336"/>
      <c r="AQ203" s="337"/>
      <c r="AR203" s="336"/>
      <c r="AS203" s="336"/>
      <c r="AT203" s="335"/>
      <c r="AU203" s="335"/>
      <c r="AV203" s="335"/>
      <c r="AW203" s="335"/>
      <c r="AX203" s="335"/>
      <c r="AY203" s="335"/>
    </row>
    <row r="204" spans="1:51" s="254" customFormat="1" ht="75.75" customHeight="1" x14ac:dyDescent="0.2">
      <c r="A204" s="608" t="s">
        <v>89</v>
      </c>
      <c r="B204" s="609"/>
      <c r="C204" s="290">
        <f>SUM(C202:C203)</f>
        <v>0</v>
      </c>
      <c r="D204" s="290">
        <f t="shared" ref="D204:Z204" si="79">SUM(D202:D203)</f>
        <v>0</v>
      </c>
      <c r="E204" s="290">
        <f t="shared" si="79"/>
        <v>0</v>
      </c>
      <c r="F204" s="290">
        <f t="shared" si="79"/>
        <v>0</v>
      </c>
      <c r="G204" s="290">
        <f t="shared" si="79"/>
        <v>0</v>
      </c>
      <c r="H204" s="290">
        <f t="shared" si="79"/>
        <v>0</v>
      </c>
      <c r="I204" s="290">
        <f t="shared" si="79"/>
        <v>0</v>
      </c>
      <c r="J204" s="290">
        <f t="shared" si="79"/>
        <v>0</v>
      </c>
      <c r="K204" s="290">
        <f t="shared" si="79"/>
        <v>0</v>
      </c>
      <c r="L204" s="290">
        <f t="shared" si="79"/>
        <v>0</v>
      </c>
      <c r="M204" s="290">
        <f t="shared" si="79"/>
        <v>0</v>
      </c>
      <c r="N204" s="290">
        <f t="shared" si="79"/>
        <v>0</v>
      </c>
      <c r="O204" s="290">
        <f t="shared" si="79"/>
        <v>0</v>
      </c>
      <c r="P204" s="290">
        <f t="shared" si="79"/>
        <v>0</v>
      </c>
      <c r="Q204" s="290">
        <f t="shared" si="79"/>
        <v>0</v>
      </c>
      <c r="R204" s="290">
        <f t="shared" si="79"/>
        <v>0</v>
      </c>
      <c r="S204" s="290">
        <f t="shared" si="79"/>
        <v>0</v>
      </c>
      <c r="T204" s="290">
        <f t="shared" si="79"/>
        <v>0</v>
      </c>
      <c r="U204" s="290">
        <f t="shared" si="79"/>
        <v>0</v>
      </c>
      <c r="V204" s="290">
        <f t="shared" si="79"/>
        <v>0</v>
      </c>
      <c r="W204" s="290">
        <f t="shared" si="79"/>
        <v>0</v>
      </c>
      <c r="X204" s="290">
        <f t="shared" si="79"/>
        <v>0</v>
      </c>
      <c r="Y204" s="290">
        <f t="shared" si="79"/>
        <v>0</v>
      </c>
      <c r="Z204" s="290">
        <f t="shared" si="79"/>
        <v>0</v>
      </c>
      <c r="AA204" s="290">
        <f t="shared" si="66"/>
        <v>0</v>
      </c>
      <c r="AB204" s="290">
        <f t="shared" si="67"/>
        <v>0</v>
      </c>
      <c r="AC204" s="290">
        <f t="shared" si="68"/>
        <v>0</v>
      </c>
      <c r="AD204" s="290">
        <f t="shared" si="69"/>
        <v>0</v>
      </c>
      <c r="AE204" s="290">
        <f t="shared" si="70"/>
        <v>0</v>
      </c>
      <c r="AF204" s="290">
        <f t="shared" si="71"/>
        <v>0</v>
      </c>
      <c r="AG204" s="302">
        <v>1252</v>
      </c>
      <c r="AH204" s="198"/>
      <c r="AI204" s="198"/>
      <c r="AJ204" s="198"/>
      <c r="AK204" s="198"/>
      <c r="AL204" s="198"/>
      <c r="AM204" s="254">
        <f>AC204+'[3]July-19'!AF200</f>
        <v>174</v>
      </c>
      <c r="AO204" s="312">
        <f t="shared" si="72"/>
        <v>174</v>
      </c>
      <c r="AP204" s="342"/>
      <c r="AQ204" s="341"/>
      <c r="AR204" s="342"/>
      <c r="AS204" s="342"/>
      <c r="AT204" s="327"/>
      <c r="AU204" s="327"/>
      <c r="AV204" s="327"/>
      <c r="AW204" s="327"/>
      <c r="AX204" s="327"/>
      <c r="AY204" s="327"/>
    </row>
    <row r="205" spans="1:51" s="301" customFormat="1" ht="75.75" customHeight="1" x14ac:dyDescent="0.2">
      <c r="A205" s="371">
        <v>17</v>
      </c>
      <c r="B205" s="371" t="s">
        <v>24</v>
      </c>
      <c r="C205" s="377"/>
      <c r="D205" s="377"/>
      <c r="E205" s="289"/>
      <c r="F205" s="289"/>
      <c r="G205" s="377"/>
      <c r="H205" s="377"/>
      <c r="I205" s="289"/>
      <c r="J205" s="289"/>
      <c r="K205" s="377"/>
      <c r="L205" s="377"/>
      <c r="M205" s="289"/>
      <c r="N205" s="289"/>
      <c r="O205" s="377"/>
      <c r="P205" s="377"/>
      <c r="Q205" s="289"/>
      <c r="R205" s="289"/>
      <c r="S205" s="377"/>
      <c r="T205" s="377"/>
      <c r="U205" s="289"/>
      <c r="V205" s="289"/>
      <c r="W205" s="377"/>
      <c r="X205" s="377"/>
      <c r="Y205" s="289"/>
      <c r="Z205" s="289"/>
      <c r="AA205" s="289">
        <f t="shared" si="66"/>
        <v>0</v>
      </c>
      <c r="AB205" s="289">
        <f t="shared" si="67"/>
        <v>0</v>
      </c>
      <c r="AC205" s="289">
        <f t="shared" si="68"/>
        <v>0</v>
      </c>
      <c r="AD205" s="289">
        <f t="shared" si="69"/>
        <v>0</v>
      </c>
      <c r="AE205" s="289">
        <f t="shared" si="70"/>
        <v>0</v>
      </c>
      <c r="AF205" s="289">
        <f t="shared" si="71"/>
        <v>0</v>
      </c>
      <c r="AG205" s="255"/>
      <c r="AH205" s="303"/>
      <c r="AI205" s="303"/>
      <c r="AJ205" s="303"/>
      <c r="AK205" s="303"/>
      <c r="AL205" s="303"/>
      <c r="AM205" s="254">
        <f>AC205+'[3]July-19'!AF201</f>
        <v>187</v>
      </c>
      <c r="AN205" s="254"/>
      <c r="AO205" s="321">
        <f t="shared" si="72"/>
        <v>187</v>
      </c>
      <c r="AP205" s="336"/>
      <c r="AQ205" s="337"/>
      <c r="AR205" s="336"/>
      <c r="AS205" s="336"/>
      <c r="AT205" s="335"/>
      <c r="AU205" s="335"/>
      <c r="AV205" s="335"/>
      <c r="AW205" s="335"/>
      <c r="AX205" s="335"/>
      <c r="AY205" s="335"/>
    </row>
    <row r="206" spans="1:51" s="301" customFormat="1" ht="75.75" customHeight="1" x14ac:dyDescent="0.2">
      <c r="A206" s="371">
        <v>18</v>
      </c>
      <c r="B206" s="371" t="s">
        <v>150</v>
      </c>
      <c r="C206" s="377"/>
      <c r="D206" s="377"/>
      <c r="E206" s="289"/>
      <c r="F206" s="289"/>
      <c r="G206" s="377"/>
      <c r="H206" s="377"/>
      <c r="I206" s="289"/>
      <c r="J206" s="289"/>
      <c r="K206" s="377"/>
      <c r="L206" s="377"/>
      <c r="M206" s="289"/>
      <c r="N206" s="289"/>
      <c r="O206" s="377"/>
      <c r="P206" s="377"/>
      <c r="Q206" s="289"/>
      <c r="R206" s="289"/>
      <c r="S206" s="377"/>
      <c r="T206" s="377"/>
      <c r="U206" s="289"/>
      <c r="V206" s="289"/>
      <c r="W206" s="377"/>
      <c r="X206" s="377"/>
      <c r="Y206" s="289"/>
      <c r="Z206" s="289"/>
      <c r="AA206" s="289">
        <f t="shared" si="66"/>
        <v>0</v>
      </c>
      <c r="AB206" s="289">
        <f t="shared" si="67"/>
        <v>0</v>
      </c>
      <c r="AC206" s="289">
        <f t="shared" si="68"/>
        <v>0</v>
      </c>
      <c r="AD206" s="289">
        <f t="shared" si="69"/>
        <v>0</v>
      </c>
      <c r="AE206" s="289">
        <f t="shared" si="70"/>
        <v>0</v>
      </c>
      <c r="AF206" s="289">
        <f t="shared" si="71"/>
        <v>0</v>
      </c>
      <c r="AG206" s="255"/>
      <c r="AH206" s="303"/>
      <c r="AI206" s="303"/>
      <c r="AJ206" s="303"/>
      <c r="AK206" s="303"/>
      <c r="AL206" s="303"/>
      <c r="AM206" s="254">
        <f>AC206+'[3]July-19'!AF202</f>
        <v>467</v>
      </c>
      <c r="AN206" s="254"/>
      <c r="AO206" s="321">
        <f t="shared" si="72"/>
        <v>467</v>
      </c>
      <c r="AP206" s="336"/>
      <c r="AQ206" s="337"/>
      <c r="AR206" s="336"/>
      <c r="AS206" s="336"/>
      <c r="AT206" s="335"/>
      <c r="AU206" s="335"/>
      <c r="AV206" s="335"/>
      <c r="AW206" s="335"/>
      <c r="AX206" s="335"/>
      <c r="AY206" s="335"/>
    </row>
    <row r="207" spans="1:51" s="301" customFormat="1" ht="75.75" customHeight="1" x14ac:dyDescent="0.2">
      <c r="A207" s="371">
        <v>19</v>
      </c>
      <c r="B207" s="371" t="s">
        <v>90</v>
      </c>
      <c r="C207" s="377"/>
      <c r="D207" s="377"/>
      <c r="E207" s="289"/>
      <c r="F207" s="289"/>
      <c r="G207" s="377"/>
      <c r="H207" s="377"/>
      <c r="I207" s="289"/>
      <c r="J207" s="289"/>
      <c r="K207" s="377"/>
      <c r="L207" s="377"/>
      <c r="M207" s="289"/>
      <c r="N207" s="289"/>
      <c r="O207" s="377"/>
      <c r="P207" s="377"/>
      <c r="Q207" s="289"/>
      <c r="R207" s="289"/>
      <c r="S207" s="377"/>
      <c r="T207" s="377"/>
      <c r="U207" s="289"/>
      <c r="V207" s="289"/>
      <c r="W207" s="377"/>
      <c r="X207" s="377"/>
      <c r="Y207" s="289"/>
      <c r="Z207" s="289"/>
      <c r="AA207" s="289">
        <f t="shared" si="66"/>
        <v>0</v>
      </c>
      <c r="AB207" s="289">
        <f t="shared" si="67"/>
        <v>0</v>
      </c>
      <c r="AC207" s="289">
        <f t="shared" si="68"/>
        <v>0</v>
      </c>
      <c r="AD207" s="289">
        <f t="shared" si="69"/>
        <v>0</v>
      </c>
      <c r="AE207" s="289">
        <f t="shared" si="70"/>
        <v>0</v>
      </c>
      <c r="AF207" s="289">
        <f t="shared" si="71"/>
        <v>0</v>
      </c>
      <c r="AG207" s="255"/>
      <c r="AH207" s="303"/>
      <c r="AI207" s="303"/>
      <c r="AJ207" s="303"/>
      <c r="AK207" s="303"/>
      <c r="AL207" s="303"/>
      <c r="AM207" s="254">
        <f>AC207+'[3]July-19'!AF203</f>
        <v>627</v>
      </c>
      <c r="AN207" s="254"/>
      <c r="AO207" s="321">
        <f t="shared" si="72"/>
        <v>627</v>
      </c>
      <c r="AP207" s="336"/>
      <c r="AQ207" s="337"/>
      <c r="AR207" s="336"/>
      <c r="AS207" s="336"/>
      <c r="AT207" s="335"/>
      <c r="AU207" s="335"/>
      <c r="AV207" s="335"/>
      <c r="AW207" s="335"/>
      <c r="AX207" s="335"/>
      <c r="AY207" s="335"/>
    </row>
    <row r="208" spans="1:51" s="301" customFormat="1" ht="75.75" customHeight="1" x14ac:dyDescent="0.2">
      <c r="A208" s="371">
        <v>20</v>
      </c>
      <c r="B208" s="371" t="s">
        <v>25</v>
      </c>
      <c r="C208" s="377"/>
      <c r="D208" s="377"/>
      <c r="E208" s="289"/>
      <c r="F208" s="289"/>
      <c r="G208" s="377"/>
      <c r="H208" s="377"/>
      <c r="I208" s="289"/>
      <c r="J208" s="289"/>
      <c r="K208" s="377"/>
      <c r="L208" s="377"/>
      <c r="M208" s="289"/>
      <c r="N208" s="289"/>
      <c r="O208" s="377"/>
      <c r="P208" s="377"/>
      <c r="Q208" s="289"/>
      <c r="R208" s="289"/>
      <c r="S208" s="377"/>
      <c r="T208" s="377"/>
      <c r="U208" s="289"/>
      <c r="V208" s="289"/>
      <c r="W208" s="377"/>
      <c r="X208" s="377"/>
      <c r="Y208" s="289"/>
      <c r="Z208" s="289"/>
      <c r="AA208" s="289">
        <f t="shared" si="66"/>
        <v>0</v>
      </c>
      <c r="AB208" s="289">
        <f t="shared" si="67"/>
        <v>0</v>
      </c>
      <c r="AC208" s="289">
        <f t="shared" si="68"/>
        <v>0</v>
      </c>
      <c r="AD208" s="289">
        <f t="shared" si="69"/>
        <v>0</v>
      </c>
      <c r="AE208" s="289">
        <f t="shared" si="70"/>
        <v>0</v>
      </c>
      <c r="AF208" s="289">
        <f t="shared" si="71"/>
        <v>0</v>
      </c>
      <c r="AG208" s="255"/>
      <c r="AH208" s="303"/>
      <c r="AI208" s="303"/>
      <c r="AJ208" s="303"/>
      <c r="AK208" s="303"/>
      <c r="AL208" s="303"/>
      <c r="AM208" s="254">
        <f>AC208+'[3]July-19'!AF204</f>
        <v>1094</v>
      </c>
      <c r="AN208" s="254"/>
      <c r="AO208" s="321">
        <f t="shared" si="72"/>
        <v>1094</v>
      </c>
      <c r="AP208" s="336"/>
      <c r="AQ208" s="337"/>
      <c r="AR208" s="336"/>
      <c r="AS208" s="336"/>
      <c r="AT208" s="335"/>
      <c r="AU208" s="335"/>
      <c r="AV208" s="335"/>
      <c r="AW208" s="335"/>
      <c r="AX208" s="335"/>
      <c r="AY208" s="335"/>
    </row>
    <row r="209" spans="1:51" s="308" customFormat="1" ht="75.75" customHeight="1" x14ac:dyDescent="0.2">
      <c r="A209" s="608" t="s">
        <v>88</v>
      </c>
      <c r="B209" s="609"/>
      <c r="C209" s="290">
        <f>SUM(C205:C208)</f>
        <v>0</v>
      </c>
      <c r="D209" s="290">
        <f t="shared" ref="D209:Z209" si="80">SUM(D205:D208)</f>
        <v>0</v>
      </c>
      <c r="E209" s="290">
        <f t="shared" si="80"/>
        <v>0</v>
      </c>
      <c r="F209" s="290">
        <f t="shared" si="80"/>
        <v>0</v>
      </c>
      <c r="G209" s="290">
        <f t="shared" si="80"/>
        <v>0</v>
      </c>
      <c r="H209" s="290">
        <f t="shared" si="80"/>
        <v>0</v>
      </c>
      <c r="I209" s="290">
        <f t="shared" si="80"/>
        <v>0</v>
      </c>
      <c r="J209" s="290">
        <f t="shared" si="80"/>
        <v>0</v>
      </c>
      <c r="K209" s="290">
        <f t="shared" si="80"/>
        <v>0</v>
      </c>
      <c r="L209" s="290">
        <f t="shared" si="80"/>
        <v>0</v>
      </c>
      <c r="M209" s="290">
        <f t="shared" si="80"/>
        <v>0</v>
      </c>
      <c r="N209" s="290">
        <f t="shared" si="80"/>
        <v>0</v>
      </c>
      <c r="O209" s="290">
        <f t="shared" si="80"/>
        <v>0</v>
      </c>
      <c r="P209" s="290">
        <f t="shared" si="80"/>
        <v>0</v>
      </c>
      <c r="Q209" s="290">
        <f t="shared" si="80"/>
        <v>0</v>
      </c>
      <c r="R209" s="290">
        <f t="shared" si="80"/>
        <v>0</v>
      </c>
      <c r="S209" s="290">
        <f t="shared" si="80"/>
        <v>0</v>
      </c>
      <c r="T209" s="290">
        <f t="shared" si="80"/>
        <v>0</v>
      </c>
      <c r="U209" s="290">
        <f t="shared" si="80"/>
        <v>0</v>
      </c>
      <c r="V209" s="290">
        <f t="shared" si="80"/>
        <v>0</v>
      </c>
      <c r="W209" s="290">
        <f t="shared" si="80"/>
        <v>0</v>
      </c>
      <c r="X209" s="290">
        <f t="shared" si="80"/>
        <v>0</v>
      </c>
      <c r="Y209" s="290">
        <f t="shared" si="80"/>
        <v>0</v>
      </c>
      <c r="Z209" s="290">
        <f t="shared" si="80"/>
        <v>0</v>
      </c>
      <c r="AA209" s="290">
        <f t="shared" si="66"/>
        <v>0</v>
      </c>
      <c r="AB209" s="290">
        <f t="shared" si="67"/>
        <v>0</v>
      </c>
      <c r="AC209" s="290">
        <f t="shared" si="68"/>
        <v>0</v>
      </c>
      <c r="AD209" s="290">
        <f t="shared" si="69"/>
        <v>0</v>
      </c>
      <c r="AE209" s="290">
        <f>F209+J209+N209+R209+V209+Z209</f>
        <v>0</v>
      </c>
      <c r="AF209" s="290">
        <f t="shared" si="71"/>
        <v>0</v>
      </c>
      <c r="AG209" s="302">
        <f>1102</f>
        <v>1102</v>
      </c>
      <c r="AH209" s="198"/>
      <c r="AI209" s="307">
        <f>AG209-AF209</f>
        <v>1102</v>
      </c>
      <c r="AJ209" s="307"/>
      <c r="AK209" s="307"/>
      <c r="AL209" s="307"/>
      <c r="AM209" s="254">
        <f>AC209+'[3]July-19'!AF205</f>
        <v>194</v>
      </c>
      <c r="AN209" s="254"/>
      <c r="AO209" s="312">
        <f t="shared" si="72"/>
        <v>194</v>
      </c>
      <c r="AP209" s="342"/>
      <c r="AQ209" s="341"/>
      <c r="AR209" s="342"/>
      <c r="AS209" s="342"/>
      <c r="AT209" s="339"/>
      <c r="AU209" s="339"/>
      <c r="AV209" s="339"/>
      <c r="AW209" s="339"/>
      <c r="AX209" s="339"/>
      <c r="AY209" s="339"/>
    </row>
    <row r="210" spans="1:51" s="301" customFormat="1" ht="75.75" customHeight="1" x14ac:dyDescent="0.2">
      <c r="A210" s="378">
        <v>21</v>
      </c>
      <c r="B210" s="378" t="s">
        <v>26</v>
      </c>
      <c r="C210" s="379"/>
      <c r="D210" s="379"/>
      <c r="E210" s="289"/>
      <c r="F210" s="289"/>
      <c r="G210" s="380"/>
      <c r="H210" s="380"/>
      <c r="I210" s="289"/>
      <c r="J210" s="289"/>
      <c r="K210" s="380"/>
      <c r="L210" s="380"/>
      <c r="M210" s="289"/>
      <c r="N210" s="289"/>
      <c r="O210" s="379"/>
      <c r="P210" s="379"/>
      <c r="Q210" s="289"/>
      <c r="R210" s="289"/>
      <c r="S210" s="380"/>
      <c r="T210" s="380"/>
      <c r="U210" s="289"/>
      <c r="V210" s="289"/>
      <c r="W210" s="380"/>
      <c r="X210" s="380"/>
      <c r="Y210" s="289"/>
      <c r="Z210" s="289"/>
      <c r="AA210" s="289">
        <f t="shared" si="66"/>
        <v>0</v>
      </c>
      <c r="AB210" s="289">
        <f t="shared" si="67"/>
        <v>0</v>
      </c>
      <c r="AC210" s="289">
        <f t="shared" si="68"/>
        <v>0</v>
      </c>
      <c r="AD210" s="289">
        <f t="shared" si="69"/>
        <v>0</v>
      </c>
      <c r="AE210" s="289">
        <f t="shared" si="70"/>
        <v>0</v>
      </c>
      <c r="AF210" s="289">
        <f t="shared" si="71"/>
        <v>0</v>
      </c>
      <c r="AG210" s="302"/>
      <c r="AH210" s="303"/>
      <c r="AI210" s="303"/>
      <c r="AJ210" s="303"/>
      <c r="AK210" s="303"/>
      <c r="AL210" s="303"/>
      <c r="AM210" s="254">
        <f>AC210+'[3]July-19'!AF206</f>
        <v>304</v>
      </c>
      <c r="AN210" s="254"/>
      <c r="AO210" s="321">
        <f t="shared" si="72"/>
        <v>304</v>
      </c>
      <c r="AP210" s="336"/>
      <c r="AQ210" s="337"/>
      <c r="AR210" s="336"/>
      <c r="AS210" s="336"/>
      <c r="AT210" s="335"/>
      <c r="AU210" s="335"/>
      <c r="AV210" s="335"/>
      <c r="AW210" s="335"/>
      <c r="AX210" s="335"/>
      <c r="AY210" s="335"/>
    </row>
    <row r="211" spans="1:51" s="301" customFormat="1" ht="75.75" customHeight="1" x14ac:dyDescent="0.2">
      <c r="A211" s="371">
        <v>22</v>
      </c>
      <c r="B211" s="371" t="s">
        <v>27</v>
      </c>
      <c r="C211" s="381"/>
      <c r="D211" s="381"/>
      <c r="E211" s="289"/>
      <c r="F211" s="289"/>
      <c r="G211" s="289"/>
      <c r="H211" s="289"/>
      <c r="I211" s="289"/>
      <c r="J211" s="289"/>
      <c r="K211" s="289"/>
      <c r="L211" s="289"/>
      <c r="M211" s="289"/>
      <c r="N211" s="289"/>
      <c r="O211" s="381"/>
      <c r="P211" s="381"/>
      <c r="Q211" s="289"/>
      <c r="R211" s="289"/>
      <c r="S211" s="289"/>
      <c r="T211" s="289"/>
      <c r="U211" s="289"/>
      <c r="V211" s="289"/>
      <c r="W211" s="289"/>
      <c r="X211" s="289"/>
      <c r="Y211" s="289"/>
      <c r="Z211" s="289"/>
      <c r="AA211" s="289">
        <f t="shared" si="66"/>
        <v>0</v>
      </c>
      <c r="AB211" s="289">
        <f t="shared" si="67"/>
        <v>0</v>
      </c>
      <c r="AC211" s="289">
        <f t="shared" si="68"/>
        <v>0</v>
      </c>
      <c r="AD211" s="289">
        <f t="shared" si="69"/>
        <v>0</v>
      </c>
      <c r="AE211" s="289">
        <f t="shared" si="70"/>
        <v>0</v>
      </c>
      <c r="AF211" s="289">
        <f t="shared" si="71"/>
        <v>0</v>
      </c>
      <c r="AG211" s="302"/>
      <c r="AH211" s="303"/>
      <c r="AI211" s="303"/>
      <c r="AJ211" s="303"/>
      <c r="AK211" s="303"/>
      <c r="AL211" s="303"/>
      <c r="AM211" s="254">
        <f>AC211+'[3]July-19'!AF207</f>
        <v>220</v>
      </c>
      <c r="AN211" s="254"/>
      <c r="AO211" s="321">
        <f t="shared" si="72"/>
        <v>220</v>
      </c>
      <c r="AP211" s="336"/>
      <c r="AQ211" s="337"/>
      <c r="AR211" s="336"/>
      <c r="AS211" s="336"/>
      <c r="AT211" s="335"/>
      <c r="AU211" s="335"/>
      <c r="AV211" s="335"/>
      <c r="AW211" s="335"/>
      <c r="AX211" s="335"/>
      <c r="AY211" s="335"/>
    </row>
    <row r="212" spans="1:51" s="301" customFormat="1" ht="75.75" customHeight="1" x14ac:dyDescent="0.2">
      <c r="A212" s="371">
        <v>23</v>
      </c>
      <c r="B212" s="371" t="s">
        <v>28</v>
      </c>
      <c r="C212" s="381"/>
      <c r="D212" s="381"/>
      <c r="E212" s="289"/>
      <c r="F212" s="289"/>
      <c r="G212" s="289"/>
      <c r="H212" s="289"/>
      <c r="I212" s="289"/>
      <c r="J212" s="289"/>
      <c r="K212" s="289"/>
      <c r="L212" s="289"/>
      <c r="M212" s="289"/>
      <c r="N212" s="289"/>
      <c r="O212" s="381"/>
      <c r="P212" s="381"/>
      <c r="Q212" s="289"/>
      <c r="R212" s="289"/>
      <c r="S212" s="289"/>
      <c r="T212" s="289"/>
      <c r="U212" s="289"/>
      <c r="V212" s="289"/>
      <c r="W212" s="289"/>
      <c r="X212" s="289"/>
      <c r="Y212" s="289"/>
      <c r="Z212" s="289"/>
      <c r="AA212" s="289">
        <f t="shared" si="66"/>
        <v>0</v>
      </c>
      <c r="AB212" s="289">
        <f t="shared" si="67"/>
        <v>0</v>
      </c>
      <c r="AC212" s="289">
        <f t="shared" si="68"/>
        <v>0</v>
      </c>
      <c r="AD212" s="289">
        <f t="shared" si="69"/>
        <v>0</v>
      </c>
      <c r="AE212" s="289">
        <f t="shared" si="70"/>
        <v>0</v>
      </c>
      <c r="AF212" s="289">
        <f t="shared" si="71"/>
        <v>0</v>
      </c>
      <c r="AG212" s="302"/>
      <c r="AH212" s="303"/>
      <c r="AI212" s="303"/>
      <c r="AJ212" s="303"/>
      <c r="AK212" s="303"/>
      <c r="AL212" s="303"/>
      <c r="AM212" s="254">
        <f>AC212+'[3]July-19'!AF208</f>
        <v>231</v>
      </c>
      <c r="AN212" s="254"/>
      <c r="AO212" s="321">
        <f t="shared" si="72"/>
        <v>231</v>
      </c>
      <c r="AP212" s="336"/>
      <c r="AQ212" s="337"/>
      <c r="AR212" s="336"/>
      <c r="AS212" s="336"/>
      <c r="AT212" s="335"/>
      <c r="AU212" s="335"/>
      <c r="AV212" s="335"/>
      <c r="AW212" s="335"/>
      <c r="AX212" s="335"/>
      <c r="AY212" s="335"/>
    </row>
    <row r="213" spans="1:51" s="301" customFormat="1" ht="75.75" customHeight="1" x14ac:dyDescent="0.2">
      <c r="A213" s="371">
        <v>24</v>
      </c>
      <c r="B213" s="371" t="s">
        <v>45</v>
      </c>
      <c r="C213" s="381"/>
      <c r="D213" s="381"/>
      <c r="E213" s="289"/>
      <c r="F213" s="289"/>
      <c r="G213" s="289"/>
      <c r="H213" s="289"/>
      <c r="I213" s="289"/>
      <c r="J213" s="289"/>
      <c r="K213" s="289"/>
      <c r="L213" s="289"/>
      <c r="M213" s="289"/>
      <c r="N213" s="289"/>
      <c r="O213" s="381"/>
      <c r="P213" s="381"/>
      <c r="Q213" s="289"/>
      <c r="R213" s="289"/>
      <c r="S213" s="289"/>
      <c r="T213" s="289"/>
      <c r="U213" s="289"/>
      <c r="V213" s="289"/>
      <c r="W213" s="289"/>
      <c r="X213" s="289"/>
      <c r="Y213" s="289"/>
      <c r="Z213" s="289"/>
      <c r="AA213" s="289">
        <f t="shared" si="66"/>
        <v>0</v>
      </c>
      <c r="AB213" s="289">
        <f t="shared" si="67"/>
        <v>0</v>
      </c>
      <c r="AC213" s="289">
        <f t="shared" si="68"/>
        <v>0</v>
      </c>
      <c r="AD213" s="289">
        <f t="shared" si="69"/>
        <v>0</v>
      </c>
      <c r="AE213" s="289">
        <f t="shared" si="70"/>
        <v>0</v>
      </c>
      <c r="AF213" s="289">
        <f t="shared" si="71"/>
        <v>0</v>
      </c>
      <c r="AG213" s="302"/>
      <c r="AH213" s="303"/>
      <c r="AI213" s="303"/>
      <c r="AJ213" s="303"/>
      <c r="AK213" s="303"/>
      <c r="AL213" s="303"/>
      <c r="AM213" s="254">
        <f>AC213+'[3]July-19'!AF209</f>
        <v>949</v>
      </c>
      <c r="AN213" s="254"/>
      <c r="AO213" s="321">
        <f t="shared" si="72"/>
        <v>949</v>
      </c>
      <c r="AP213" s="336"/>
      <c r="AQ213" s="337"/>
      <c r="AR213" s="336"/>
      <c r="AS213" s="336"/>
      <c r="AT213" s="335"/>
      <c r="AU213" s="335"/>
      <c r="AV213" s="335"/>
      <c r="AW213" s="335"/>
      <c r="AX213" s="335"/>
      <c r="AY213" s="335"/>
    </row>
    <row r="214" spans="1:51" s="254" customFormat="1" ht="75.75" customHeight="1" x14ac:dyDescent="0.2">
      <c r="A214" s="608" t="s">
        <v>29</v>
      </c>
      <c r="B214" s="609"/>
      <c r="C214" s="290">
        <f>SUM(C210:C213)</f>
        <v>0</v>
      </c>
      <c r="D214" s="290">
        <f t="shared" ref="D214:Z214" si="81">SUM(D210:D213)</f>
        <v>0</v>
      </c>
      <c r="E214" s="290">
        <f t="shared" si="81"/>
        <v>0</v>
      </c>
      <c r="F214" s="290">
        <f t="shared" si="81"/>
        <v>0</v>
      </c>
      <c r="G214" s="290">
        <f t="shared" si="81"/>
        <v>0</v>
      </c>
      <c r="H214" s="290">
        <f t="shared" si="81"/>
        <v>0</v>
      </c>
      <c r="I214" s="290">
        <f t="shared" si="81"/>
        <v>0</v>
      </c>
      <c r="J214" s="290">
        <f t="shared" si="81"/>
        <v>0</v>
      </c>
      <c r="K214" s="290">
        <f t="shared" si="81"/>
        <v>0</v>
      </c>
      <c r="L214" s="290">
        <f t="shared" si="81"/>
        <v>0</v>
      </c>
      <c r="M214" s="290">
        <f t="shared" si="81"/>
        <v>0</v>
      </c>
      <c r="N214" s="290">
        <f t="shared" si="81"/>
        <v>0</v>
      </c>
      <c r="O214" s="290">
        <f t="shared" si="81"/>
        <v>0</v>
      </c>
      <c r="P214" s="290">
        <f t="shared" si="81"/>
        <v>0</v>
      </c>
      <c r="Q214" s="290">
        <f t="shared" si="81"/>
        <v>0</v>
      </c>
      <c r="R214" s="290">
        <f t="shared" si="81"/>
        <v>0</v>
      </c>
      <c r="S214" s="290">
        <f t="shared" si="81"/>
        <v>0</v>
      </c>
      <c r="T214" s="290">
        <f t="shared" si="81"/>
        <v>0</v>
      </c>
      <c r="U214" s="290">
        <f t="shared" si="81"/>
        <v>0</v>
      </c>
      <c r="V214" s="290">
        <f t="shared" si="81"/>
        <v>0</v>
      </c>
      <c r="W214" s="290">
        <f t="shared" si="81"/>
        <v>0</v>
      </c>
      <c r="X214" s="290">
        <f t="shared" si="81"/>
        <v>0</v>
      </c>
      <c r="Y214" s="290">
        <f t="shared" si="81"/>
        <v>0</v>
      </c>
      <c r="Z214" s="290">
        <f t="shared" si="81"/>
        <v>0</v>
      </c>
      <c r="AA214" s="290">
        <f t="shared" si="66"/>
        <v>0</v>
      </c>
      <c r="AB214" s="290">
        <f t="shared" si="67"/>
        <v>0</v>
      </c>
      <c r="AC214" s="290">
        <f t="shared" si="68"/>
        <v>0</v>
      </c>
      <c r="AD214" s="290">
        <f t="shared" si="69"/>
        <v>0</v>
      </c>
      <c r="AE214" s="290">
        <f t="shared" si="70"/>
        <v>0</v>
      </c>
      <c r="AF214" s="290">
        <f t="shared" si="71"/>
        <v>0</v>
      </c>
      <c r="AG214" s="302">
        <f>2637+454</f>
        <v>3091</v>
      </c>
      <c r="AH214" s="198"/>
      <c r="AI214" s="198"/>
      <c r="AJ214" s="198"/>
      <c r="AK214" s="198"/>
      <c r="AL214" s="198"/>
      <c r="AM214" s="254">
        <f>AC214+'[3]July-19'!AF210</f>
        <v>547</v>
      </c>
      <c r="AO214" s="312">
        <f t="shared" si="72"/>
        <v>547</v>
      </c>
      <c r="AP214" s="342"/>
      <c r="AQ214" s="341"/>
      <c r="AR214" s="342"/>
      <c r="AS214" s="342"/>
      <c r="AT214" s="327"/>
      <c r="AU214" s="327"/>
      <c r="AV214" s="327"/>
      <c r="AW214" s="327"/>
      <c r="AX214" s="327"/>
      <c r="AY214" s="327"/>
    </row>
    <row r="215" spans="1:51" s="254" customFormat="1" ht="75.75" customHeight="1" x14ac:dyDescent="0.2">
      <c r="A215" s="608" t="s">
        <v>30</v>
      </c>
      <c r="B215" s="609"/>
      <c r="C215" s="290">
        <f>SUM(C214,C209,C204)</f>
        <v>0</v>
      </c>
      <c r="D215" s="290">
        <f t="shared" ref="D215:Z215" si="82">SUM(D214,D209,D204)</f>
        <v>0</v>
      </c>
      <c r="E215" s="290">
        <f t="shared" si="82"/>
        <v>0</v>
      </c>
      <c r="F215" s="290">
        <f t="shared" si="82"/>
        <v>0</v>
      </c>
      <c r="G215" s="290">
        <f t="shared" si="82"/>
        <v>0</v>
      </c>
      <c r="H215" s="290">
        <f t="shared" si="82"/>
        <v>0</v>
      </c>
      <c r="I215" s="290">
        <f t="shared" si="82"/>
        <v>0</v>
      </c>
      <c r="J215" s="290">
        <f t="shared" si="82"/>
        <v>0</v>
      </c>
      <c r="K215" s="290">
        <f t="shared" si="82"/>
        <v>0</v>
      </c>
      <c r="L215" s="290">
        <f t="shared" si="82"/>
        <v>0</v>
      </c>
      <c r="M215" s="290">
        <f t="shared" si="82"/>
        <v>0</v>
      </c>
      <c r="N215" s="290">
        <f>SUM(N214,N209,N204)</f>
        <v>0</v>
      </c>
      <c r="O215" s="290">
        <f t="shared" si="82"/>
        <v>0</v>
      </c>
      <c r="P215" s="290">
        <f t="shared" si="82"/>
        <v>0</v>
      </c>
      <c r="Q215" s="290">
        <f t="shared" si="82"/>
        <v>0</v>
      </c>
      <c r="R215" s="290">
        <f t="shared" si="82"/>
        <v>0</v>
      </c>
      <c r="S215" s="290">
        <f t="shared" si="82"/>
        <v>0</v>
      </c>
      <c r="T215" s="290">
        <f t="shared" si="82"/>
        <v>0</v>
      </c>
      <c r="U215" s="290">
        <f t="shared" si="82"/>
        <v>0</v>
      </c>
      <c r="V215" s="290">
        <f t="shared" si="82"/>
        <v>0</v>
      </c>
      <c r="W215" s="290">
        <f t="shared" si="82"/>
        <v>0</v>
      </c>
      <c r="X215" s="290">
        <f t="shared" si="82"/>
        <v>0</v>
      </c>
      <c r="Y215" s="290">
        <f t="shared" si="82"/>
        <v>0</v>
      </c>
      <c r="Z215" s="290">
        <f t="shared" si="82"/>
        <v>0</v>
      </c>
      <c r="AA215" s="290">
        <f t="shared" si="66"/>
        <v>0</v>
      </c>
      <c r="AB215" s="290">
        <f t="shared" si="67"/>
        <v>0</v>
      </c>
      <c r="AC215" s="290">
        <f t="shared" si="68"/>
        <v>0</v>
      </c>
      <c r="AD215" s="290">
        <f t="shared" si="69"/>
        <v>0</v>
      </c>
      <c r="AE215" s="290">
        <f>F215+J215+N215+R215+V215+Z215</f>
        <v>0</v>
      </c>
      <c r="AF215" s="290">
        <f t="shared" si="71"/>
        <v>0</v>
      </c>
      <c r="AG215" s="302"/>
      <c r="AH215" s="198"/>
      <c r="AI215" s="198"/>
      <c r="AJ215" s="198"/>
      <c r="AK215" s="198"/>
      <c r="AL215" s="198"/>
      <c r="AM215" s="254">
        <f>AC215+'[3]July-19'!AF211</f>
        <v>497</v>
      </c>
      <c r="AO215" s="312">
        <f t="shared" si="72"/>
        <v>497</v>
      </c>
      <c r="AP215" s="342"/>
      <c r="AQ215" s="341"/>
      <c r="AR215" s="342"/>
      <c r="AS215" s="342"/>
      <c r="AT215" s="327"/>
      <c r="AU215" s="327"/>
      <c r="AV215" s="327"/>
      <c r="AW215" s="327"/>
      <c r="AX215" s="327"/>
      <c r="AY215" s="327"/>
    </row>
    <row r="216" spans="1:51" s="301" customFormat="1" ht="75.75" customHeight="1" x14ac:dyDescent="0.2">
      <c r="A216" s="371">
        <v>25</v>
      </c>
      <c r="B216" s="371" t="s">
        <v>31</v>
      </c>
      <c r="C216" s="289"/>
      <c r="D216" s="289"/>
      <c r="E216" s="289"/>
      <c r="F216" s="289"/>
      <c r="G216" s="289"/>
      <c r="H216" s="289"/>
      <c r="I216" s="289"/>
      <c r="J216" s="289"/>
      <c r="K216" s="289"/>
      <c r="L216" s="289"/>
      <c r="M216" s="289"/>
      <c r="N216" s="289"/>
      <c r="O216" s="289"/>
      <c r="P216" s="289"/>
      <c r="Q216" s="289"/>
      <c r="R216" s="289"/>
      <c r="S216" s="289"/>
      <c r="T216" s="289"/>
      <c r="U216" s="289"/>
      <c r="V216" s="289"/>
      <c r="W216" s="289"/>
      <c r="X216" s="289"/>
      <c r="Y216" s="289"/>
      <c r="Z216" s="289"/>
      <c r="AA216" s="289">
        <f t="shared" si="66"/>
        <v>0</v>
      </c>
      <c r="AB216" s="289">
        <f t="shared" si="67"/>
        <v>0</v>
      </c>
      <c r="AC216" s="289">
        <f t="shared" si="68"/>
        <v>0</v>
      </c>
      <c r="AD216" s="289">
        <f t="shared" si="69"/>
        <v>0</v>
      </c>
      <c r="AE216" s="289">
        <f t="shared" si="70"/>
        <v>0</v>
      </c>
      <c r="AF216" s="289">
        <f t="shared" si="71"/>
        <v>0</v>
      </c>
      <c r="AG216" s="302"/>
      <c r="AH216" s="303"/>
      <c r="AI216" s="303"/>
      <c r="AJ216" s="303"/>
      <c r="AK216" s="303"/>
      <c r="AL216" s="303"/>
      <c r="AM216" s="254">
        <f>AC216+'[3]July-19'!AF212</f>
        <v>933</v>
      </c>
      <c r="AN216" s="254"/>
      <c r="AO216" s="321">
        <f t="shared" si="72"/>
        <v>933</v>
      </c>
      <c r="AP216" s="336"/>
      <c r="AQ216" s="337"/>
      <c r="AR216" s="336"/>
      <c r="AS216" s="336"/>
      <c r="AT216" s="335"/>
      <c r="AU216" s="335"/>
      <c r="AV216" s="335"/>
      <c r="AW216" s="335"/>
      <c r="AX216" s="335"/>
      <c r="AY216" s="335"/>
    </row>
    <row r="217" spans="1:51" s="301" customFormat="1" ht="75.75" customHeight="1" x14ac:dyDescent="0.2">
      <c r="A217" s="371">
        <v>26</v>
      </c>
      <c r="B217" s="371" t="s">
        <v>147</v>
      </c>
      <c r="C217" s="289"/>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289"/>
      <c r="Z217" s="289"/>
      <c r="AA217" s="289">
        <f t="shared" si="66"/>
        <v>0</v>
      </c>
      <c r="AB217" s="289">
        <f t="shared" si="67"/>
        <v>0</v>
      </c>
      <c r="AC217" s="289">
        <f t="shared" si="68"/>
        <v>0</v>
      </c>
      <c r="AD217" s="289">
        <f t="shared" si="69"/>
        <v>0</v>
      </c>
      <c r="AE217" s="289">
        <f t="shared" si="70"/>
        <v>0</v>
      </c>
      <c r="AF217" s="289">
        <f t="shared" si="71"/>
        <v>0</v>
      </c>
      <c r="AG217" s="302"/>
      <c r="AH217" s="303"/>
      <c r="AI217" s="303"/>
      <c r="AJ217" s="303"/>
      <c r="AK217" s="303"/>
      <c r="AL217" s="303"/>
      <c r="AM217" s="254">
        <f>AC217+'[3]July-19'!AF213</f>
        <v>660</v>
      </c>
      <c r="AN217" s="254"/>
      <c r="AO217" s="321">
        <f t="shared" si="72"/>
        <v>660</v>
      </c>
      <c r="AP217" s="336"/>
      <c r="AQ217" s="337"/>
      <c r="AR217" s="336"/>
      <c r="AS217" s="336"/>
      <c r="AT217" s="335"/>
      <c r="AU217" s="335"/>
      <c r="AV217" s="335"/>
      <c r="AW217" s="335"/>
      <c r="AX217" s="335"/>
      <c r="AY217" s="335"/>
    </row>
    <row r="218" spans="1:51" s="301" customFormat="1" ht="75.75" customHeight="1" x14ac:dyDescent="0.2">
      <c r="A218" s="371">
        <v>27</v>
      </c>
      <c r="B218" s="371" t="s">
        <v>32</v>
      </c>
      <c r="C218" s="289"/>
      <c r="D218" s="289"/>
      <c r="E218" s="289"/>
      <c r="F218" s="289"/>
      <c r="G218" s="289"/>
      <c r="H218" s="289"/>
      <c r="I218" s="289"/>
      <c r="J218" s="289"/>
      <c r="K218" s="289"/>
      <c r="L218" s="289"/>
      <c r="M218" s="289"/>
      <c r="N218" s="289"/>
      <c r="O218" s="289"/>
      <c r="P218" s="289"/>
      <c r="Q218" s="289"/>
      <c r="R218" s="289"/>
      <c r="S218" s="289"/>
      <c r="T218" s="289"/>
      <c r="U218" s="289"/>
      <c r="V218" s="289"/>
      <c r="W218" s="289"/>
      <c r="X218" s="289"/>
      <c r="Y218" s="289"/>
      <c r="Z218" s="289"/>
      <c r="AA218" s="289">
        <f t="shared" si="66"/>
        <v>0</v>
      </c>
      <c r="AB218" s="289">
        <f t="shared" si="67"/>
        <v>0</v>
      </c>
      <c r="AC218" s="289">
        <f t="shared" si="68"/>
        <v>0</v>
      </c>
      <c r="AD218" s="289">
        <f t="shared" si="69"/>
        <v>0</v>
      </c>
      <c r="AE218" s="289">
        <f t="shared" si="70"/>
        <v>0</v>
      </c>
      <c r="AF218" s="289">
        <f t="shared" si="71"/>
        <v>0</v>
      </c>
      <c r="AG218" s="302"/>
      <c r="AH218" s="303"/>
      <c r="AI218" s="303"/>
      <c r="AJ218" s="303"/>
      <c r="AK218" s="303"/>
      <c r="AL218" s="303"/>
      <c r="AM218" s="254">
        <f>AC218+'[3]July-19'!AF214</f>
        <v>2637</v>
      </c>
      <c r="AN218" s="254"/>
      <c r="AO218" s="321">
        <f t="shared" si="72"/>
        <v>2637</v>
      </c>
      <c r="AP218" s="336"/>
      <c r="AQ218" s="337"/>
      <c r="AR218" s="336"/>
      <c r="AS218" s="336"/>
      <c r="AT218" s="335"/>
      <c r="AU218" s="335"/>
      <c r="AV218" s="335"/>
      <c r="AW218" s="335"/>
      <c r="AX218" s="335"/>
      <c r="AY218" s="335"/>
    </row>
    <row r="219" spans="1:51" s="301" customFormat="1" ht="75.75" customHeight="1" x14ac:dyDescent="0.2">
      <c r="A219" s="371">
        <v>28</v>
      </c>
      <c r="B219" s="371" t="s">
        <v>33</v>
      </c>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Z219" s="289"/>
      <c r="AA219" s="289">
        <f t="shared" si="66"/>
        <v>0</v>
      </c>
      <c r="AB219" s="289">
        <f t="shared" si="67"/>
        <v>0</v>
      </c>
      <c r="AC219" s="289">
        <f t="shared" si="68"/>
        <v>0</v>
      </c>
      <c r="AD219" s="289">
        <f t="shared" si="69"/>
        <v>0</v>
      </c>
      <c r="AE219" s="289">
        <f t="shared" si="70"/>
        <v>0</v>
      </c>
      <c r="AF219" s="289">
        <f t="shared" si="71"/>
        <v>0</v>
      </c>
      <c r="AG219" s="302"/>
      <c r="AH219" s="303"/>
      <c r="AI219" s="303"/>
      <c r="AJ219" s="303"/>
      <c r="AK219" s="303"/>
      <c r="AL219" s="303"/>
      <c r="AM219" s="254">
        <f>AC219+'[3]July-19'!AF215</f>
        <v>4680</v>
      </c>
      <c r="AN219" s="254"/>
      <c r="AO219" s="321">
        <f t="shared" si="72"/>
        <v>4680</v>
      </c>
      <c r="AP219" s="336"/>
      <c r="AQ219" s="337"/>
      <c r="AR219" s="336"/>
      <c r="AS219" s="336"/>
      <c r="AT219" s="335"/>
      <c r="AU219" s="335"/>
      <c r="AV219" s="335"/>
      <c r="AW219" s="335"/>
      <c r="AX219" s="335"/>
      <c r="AY219" s="335"/>
    </row>
    <row r="220" spans="1:51" s="254" customFormat="1" ht="75.75" customHeight="1" x14ac:dyDescent="0.2">
      <c r="A220" s="608" t="s">
        <v>34</v>
      </c>
      <c r="B220" s="609"/>
      <c r="C220" s="290">
        <f>SUM(C216:C219)</f>
        <v>0</v>
      </c>
      <c r="D220" s="290">
        <f t="shared" ref="D220:Z220" si="83">SUM(D216:D219)</f>
        <v>0</v>
      </c>
      <c r="E220" s="290">
        <f t="shared" si="83"/>
        <v>0</v>
      </c>
      <c r="F220" s="290">
        <f t="shared" si="83"/>
        <v>0</v>
      </c>
      <c r="G220" s="290">
        <f t="shared" si="83"/>
        <v>0</v>
      </c>
      <c r="H220" s="290">
        <f t="shared" si="83"/>
        <v>0</v>
      </c>
      <c r="I220" s="290">
        <f t="shared" si="83"/>
        <v>0</v>
      </c>
      <c r="J220" s="290">
        <f t="shared" si="83"/>
        <v>0</v>
      </c>
      <c r="K220" s="290">
        <f t="shared" si="83"/>
        <v>0</v>
      </c>
      <c r="L220" s="290">
        <f t="shared" si="83"/>
        <v>0</v>
      </c>
      <c r="M220" s="290">
        <f t="shared" si="83"/>
        <v>0</v>
      </c>
      <c r="N220" s="290">
        <f t="shared" si="83"/>
        <v>0</v>
      </c>
      <c r="O220" s="290">
        <f t="shared" si="83"/>
        <v>0</v>
      </c>
      <c r="P220" s="290">
        <f t="shared" si="83"/>
        <v>0</v>
      </c>
      <c r="Q220" s="290">
        <f t="shared" si="83"/>
        <v>0</v>
      </c>
      <c r="R220" s="290">
        <f t="shared" si="83"/>
        <v>0</v>
      </c>
      <c r="S220" s="290">
        <f t="shared" si="83"/>
        <v>0</v>
      </c>
      <c r="T220" s="290">
        <f t="shared" si="83"/>
        <v>0</v>
      </c>
      <c r="U220" s="290">
        <f t="shared" si="83"/>
        <v>0</v>
      </c>
      <c r="V220" s="290">
        <f t="shared" si="83"/>
        <v>0</v>
      </c>
      <c r="W220" s="290">
        <f t="shared" si="83"/>
        <v>0</v>
      </c>
      <c r="X220" s="290">
        <f t="shared" si="83"/>
        <v>0</v>
      </c>
      <c r="Y220" s="290">
        <f t="shared" si="83"/>
        <v>0</v>
      </c>
      <c r="Z220" s="290">
        <f t="shared" si="83"/>
        <v>0</v>
      </c>
      <c r="AA220" s="290">
        <f t="shared" si="66"/>
        <v>0</v>
      </c>
      <c r="AB220" s="290">
        <f t="shared" si="67"/>
        <v>0</v>
      </c>
      <c r="AC220" s="290">
        <f t="shared" si="68"/>
        <v>0</v>
      </c>
      <c r="AD220" s="290">
        <f t="shared" si="69"/>
        <v>0</v>
      </c>
      <c r="AE220" s="290">
        <f t="shared" si="70"/>
        <v>0</v>
      </c>
      <c r="AF220" s="290">
        <f t="shared" si="71"/>
        <v>0</v>
      </c>
      <c r="AG220" s="302">
        <v>3905</v>
      </c>
      <c r="AH220" s="198"/>
      <c r="AI220" s="269"/>
      <c r="AJ220" s="198"/>
      <c r="AK220" s="198"/>
      <c r="AL220" s="198"/>
      <c r="AM220" s="254">
        <f>AC220+'[3]July-19'!AF216</f>
        <v>957</v>
      </c>
      <c r="AO220" s="312">
        <f t="shared" si="72"/>
        <v>957</v>
      </c>
      <c r="AP220" s="342"/>
      <c r="AQ220" s="341"/>
      <c r="AR220" s="342"/>
      <c r="AS220" s="342"/>
      <c r="AT220" s="327"/>
      <c r="AU220" s="327"/>
      <c r="AV220" s="327"/>
      <c r="AW220" s="327"/>
      <c r="AX220" s="327"/>
      <c r="AY220" s="327"/>
    </row>
    <row r="221" spans="1:51" s="301" customFormat="1" ht="75.75" customHeight="1" x14ac:dyDescent="0.2">
      <c r="A221" s="371">
        <v>29</v>
      </c>
      <c r="B221" s="371" t="s">
        <v>35</v>
      </c>
      <c r="C221" s="253"/>
      <c r="D221" s="253"/>
      <c r="E221" s="289"/>
      <c r="F221" s="289"/>
      <c r="G221" s="253"/>
      <c r="H221" s="253"/>
      <c r="I221" s="289"/>
      <c r="J221" s="289"/>
      <c r="K221" s="253"/>
      <c r="L221" s="253"/>
      <c r="M221" s="289"/>
      <c r="N221" s="289"/>
      <c r="O221" s="253"/>
      <c r="P221" s="253"/>
      <c r="Q221" s="289"/>
      <c r="R221" s="289"/>
      <c r="S221" s="253"/>
      <c r="T221" s="253"/>
      <c r="U221" s="289"/>
      <c r="V221" s="289"/>
      <c r="W221" s="253"/>
      <c r="X221" s="253"/>
      <c r="Y221" s="289"/>
      <c r="Z221" s="289"/>
      <c r="AA221" s="289">
        <f t="shared" si="66"/>
        <v>0</v>
      </c>
      <c r="AB221" s="289">
        <f t="shared" si="67"/>
        <v>0</v>
      </c>
      <c r="AC221" s="289">
        <f t="shared" si="68"/>
        <v>0</v>
      </c>
      <c r="AD221" s="289">
        <f t="shared" si="69"/>
        <v>0</v>
      </c>
      <c r="AE221" s="289">
        <f t="shared" si="70"/>
        <v>0</v>
      </c>
      <c r="AF221" s="289">
        <f t="shared" si="71"/>
        <v>0</v>
      </c>
      <c r="AG221" s="302"/>
      <c r="AH221" s="303"/>
      <c r="AI221" s="303"/>
      <c r="AJ221" s="303"/>
      <c r="AK221" s="303"/>
      <c r="AL221" s="303"/>
      <c r="AM221" s="254">
        <f>AC221+'[3]July-19'!AF217</f>
        <v>316</v>
      </c>
      <c r="AN221" s="254"/>
      <c r="AO221" s="321">
        <f t="shared" si="72"/>
        <v>316</v>
      </c>
      <c r="AP221" s="336"/>
      <c r="AQ221" s="337"/>
      <c r="AR221" s="336"/>
      <c r="AS221" s="336"/>
      <c r="AT221" s="335"/>
      <c r="AU221" s="335"/>
      <c r="AV221" s="335"/>
      <c r="AW221" s="335"/>
      <c r="AX221" s="335"/>
      <c r="AY221" s="335"/>
    </row>
    <row r="222" spans="1:51" s="301" customFormat="1" ht="75.75" customHeight="1" x14ac:dyDescent="0.2">
      <c r="A222" s="371">
        <v>30</v>
      </c>
      <c r="B222" s="371" t="s">
        <v>36</v>
      </c>
      <c r="C222" s="253"/>
      <c r="D222" s="253"/>
      <c r="E222" s="289"/>
      <c r="F222" s="289"/>
      <c r="G222" s="253"/>
      <c r="H222" s="253"/>
      <c r="I222" s="289"/>
      <c r="J222" s="289"/>
      <c r="K222" s="253"/>
      <c r="L222" s="253"/>
      <c r="M222" s="289"/>
      <c r="N222" s="289"/>
      <c r="O222" s="253"/>
      <c r="P222" s="253"/>
      <c r="Q222" s="289"/>
      <c r="R222" s="289"/>
      <c r="S222" s="253"/>
      <c r="T222" s="253"/>
      <c r="U222" s="289"/>
      <c r="V222" s="289"/>
      <c r="W222" s="253"/>
      <c r="X222" s="253"/>
      <c r="Y222" s="289"/>
      <c r="Z222" s="289"/>
      <c r="AA222" s="289">
        <f t="shared" si="66"/>
        <v>0</v>
      </c>
      <c r="AB222" s="289">
        <f t="shared" si="67"/>
        <v>0</v>
      </c>
      <c r="AC222" s="289">
        <f t="shared" si="68"/>
        <v>0</v>
      </c>
      <c r="AD222" s="289">
        <f t="shared" si="69"/>
        <v>0</v>
      </c>
      <c r="AE222" s="289">
        <f t="shared" si="70"/>
        <v>0</v>
      </c>
      <c r="AF222" s="289">
        <f t="shared" si="71"/>
        <v>0</v>
      </c>
      <c r="AG222" s="302"/>
      <c r="AH222" s="303"/>
      <c r="AI222" s="303"/>
      <c r="AJ222" s="303"/>
      <c r="AK222" s="303"/>
      <c r="AL222" s="309"/>
      <c r="AM222" s="254">
        <f>AC222+'[3]July-19'!AF218</f>
        <v>1020</v>
      </c>
      <c r="AN222" s="254"/>
      <c r="AO222" s="321">
        <f t="shared" si="72"/>
        <v>1020</v>
      </c>
      <c r="AP222" s="336"/>
      <c r="AQ222" s="337"/>
      <c r="AR222" s="336"/>
      <c r="AS222" s="336"/>
      <c r="AT222" s="335"/>
      <c r="AU222" s="335"/>
      <c r="AV222" s="335"/>
      <c r="AW222" s="335"/>
      <c r="AX222" s="335"/>
      <c r="AY222" s="335"/>
    </row>
    <row r="223" spans="1:51" s="301" customFormat="1" ht="75.75" customHeight="1" x14ac:dyDescent="0.2">
      <c r="A223" s="371">
        <v>31</v>
      </c>
      <c r="B223" s="371" t="s">
        <v>37</v>
      </c>
      <c r="C223" s="253"/>
      <c r="D223" s="253"/>
      <c r="E223" s="289"/>
      <c r="F223" s="289"/>
      <c r="G223" s="253"/>
      <c r="H223" s="253"/>
      <c r="I223" s="289"/>
      <c r="J223" s="289"/>
      <c r="K223" s="253"/>
      <c r="L223" s="253"/>
      <c r="M223" s="289"/>
      <c r="N223" s="289"/>
      <c r="O223" s="253"/>
      <c r="P223" s="253"/>
      <c r="Q223" s="289"/>
      <c r="R223" s="289"/>
      <c r="S223" s="253"/>
      <c r="T223" s="253"/>
      <c r="U223" s="289"/>
      <c r="V223" s="289"/>
      <c r="W223" s="253"/>
      <c r="X223" s="253"/>
      <c r="Y223" s="289"/>
      <c r="Z223" s="289"/>
      <c r="AA223" s="289">
        <f t="shared" si="66"/>
        <v>0</v>
      </c>
      <c r="AB223" s="289">
        <f t="shared" si="67"/>
        <v>0</v>
      </c>
      <c r="AC223" s="289">
        <f t="shared" si="68"/>
        <v>0</v>
      </c>
      <c r="AD223" s="289">
        <f t="shared" si="69"/>
        <v>0</v>
      </c>
      <c r="AE223" s="289">
        <f t="shared" si="70"/>
        <v>0</v>
      </c>
      <c r="AF223" s="289">
        <f t="shared" si="71"/>
        <v>0</v>
      </c>
      <c r="AG223" s="302"/>
      <c r="AH223" s="303"/>
      <c r="AI223" s="303"/>
      <c r="AJ223" s="303"/>
      <c r="AK223" s="303"/>
      <c r="AL223" s="309"/>
      <c r="AM223" s="254">
        <f>AC223+'[3]July-19'!AF219</f>
        <v>1157</v>
      </c>
      <c r="AN223" s="254"/>
      <c r="AO223" s="321">
        <f t="shared" si="72"/>
        <v>1157</v>
      </c>
      <c r="AP223" s="335"/>
      <c r="AQ223" s="329"/>
      <c r="AR223" s="335"/>
      <c r="AS223" s="335"/>
      <c r="AT223" s="335"/>
      <c r="AU223" s="335"/>
      <c r="AV223" s="335"/>
      <c r="AW223" s="335"/>
      <c r="AX223" s="335"/>
      <c r="AY223" s="335"/>
    </row>
    <row r="224" spans="1:51" s="301" customFormat="1" ht="75.75" customHeight="1" x14ac:dyDescent="0.2">
      <c r="A224" s="371">
        <v>32</v>
      </c>
      <c r="B224" s="371" t="s">
        <v>38</v>
      </c>
      <c r="C224" s="253"/>
      <c r="D224" s="253"/>
      <c r="E224" s="289"/>
      <c r="F224" s="289"/>
      <c r="G224" s="253"/>
      <c r="H224" s="253"/>
      <c r="I224" s="289"/>
      <c r="J224" s="289"/>
      <c r="K224" s="253"/>
      <c r="L224" s="253"/>
      <c r="M224" s="289"/>
      <c r="N224" s="289"/>
      <c r="O224" s="253"/>
      <c r="P224" s="253"/>
      <c r="Q224" s="289"/>
      <c r="R224" s="289"/>
      <c r="S224" s="253"/>
      <c r="T224" s="253"/>
      <c r="U224" s="289"/>
      <c r="V224" s="289"/>
      <c r="W224" s="253"/>
      <c r="X224" s="253"/>
      <c r="Y224" s="289"/>
      <c r="Z224" s="289"/>
      <c r="AA224" s="289">
        <f t="shared" si="66"/>
        <v>0</v>
      </c>
      <c r="AB224" s="289">
        <f t="shared" si="67"/>
        <v>0</v>
      </c>
      <c r="AC224" s="289">
        <f t="shared" si="68"/>
        <v>0</v>
      </c>
      <c r="AD224" s="289">
        <f t="shared" si="69"/>
        <v>0</v>
      </c>
      <c r="AE224" s="289">
        <f t="shared" si="70"/>
        <v>0</v>
      </c>
      <c r="AF224" s="289">
        <f t="shared" si="71"/>
        <v>0</v>
      </c>
      <c r="AG224" s="302"/>
      <c r="AH224" s="303"/>
      <c r="AI224" s="303"/>
      <c r="AJ224" s="303"/>
      <c r="AK224" s="303"/>
      <c r="AL224" s="309"/>
      <c r="AM224" s="254">
        <f>AC224+'[3]July-19'!AF220</f>
        <v>3450</v>
      </c>
      <c r="AN224" s="254"/>
      <c r="AO224" s="321">
        <f t="shared" si="72"/>
        <v>3450</v>
      </c>
      <c r="AP224" s="335"/>
      <c r="AQ224" s="329"/>
      <c r="AR224" s="335"/>
      <c r="AS224" s="335"/>
      <c r="AT224" s="335"/>
      <c r="AU224" s="335"/>
      <c r="AV224" s="335"/>
      <c r="AW224" s="335"/>
      <c r="AX224" s="335"/>
      <c r="AY224" s="335"/>
    </row>
    <row r="225" spans="1:51" s="254" customFormat="1" ht="75.75" customHeight="1" x14ac:dyDescent="0.2">
      <c r="A225" s="608" t="s">
        <v>39</v>
      </c>
      <c r="B225" s="609"/>
      <c r="C225" s="290">
        <f>SUM(C221:C224)</f>
        <v>0</v>
      </c>
      <c r="D225" s="290">
        <f t="shared" ref="D225:Z225" si="84">SUM(D221:D224)</f>
        <v>0</v>
      </c>
      <c r="E225" s="290">
        <f t="shared" si="84"/>
        <v>0</v>
      </c>
      <c r="F225" s="290">
        <f t="shared" si="84"/>
        <v>0</v>
      </c>
      <c r="G225" s="290">
        <f t="shared" si="84"/>
        <v>0</v>
      </c>
      <c r="H225" s="290">
        <f t="shared" si="84"/>
        <v>0</v>
      </c>
      <c r="I225" s="290">
        <f t="shared" si="84"/>
        <v>0</v>
      </c>
      <c r="J225" s="290">
        <f t="shared" si="84"/>
        <v>0</v>
      </c>
      <c r="K225" s="290">
        <f t="shared" si="84"/>
        <v>0</v>
      </c>
      <c r="L225" s="290">
        <f t="shared" si="84"/>
        <v>0</v>
      </c>
      <c r="M225" s="290">
        <f t="shared" si="84"/>
        <v>0</v>
      </c>
      <c r="N225" s="290">
        <f t="shared" si="84"/>
        <v>0</v>
      </c>
      <c r="O225" s="290">
        <f t="shared" si="84"/>
        <v>0</v>
      </c>
      <c r="P225" s="290">
        <f t="shared" si="84"/>
        <v>0</v>
      </c>
      <c r="Q225" s="290">
        <f t="shared" si="84"/>
        <v>0</v>
      </c>
      <c r="R225" s="290">
        <f t="shared" si="84"/>
        <v>0</v>
      </c>
      <c r="S225" s="290">
        <f t="shared" si="84"/>
        <v>0</v>
      </c>
      <c r="T225" s="290">
        <f t="shared" si="84"/>
        <v>0</v>
      </c>
      <c r="U225" s="290">
        <f t="shared" si="84"/>
        <v>0</v>
      </c>
      <c r="V225" s="290">
        <f t="shared" si="84"/>
        <v>0</v>
      </c>
      <c r="W225" s="290">
        <f t="shared" si="84"/>
        <v>0</v>
      </c>
      <c r="X225" s="290">
        <f t="shared" si="84"/>
        <v>0</v>
      </c>
      <c r="Y225" s="290">
        <f t="shared" si="84"/>
        <v>0</v>
      </c>
      <c r="Z225" s="290">
        <f t="shared" si="84"/>
        <v>0</v>
      </c>
      <c r="AA225" s="290">
        <f t="shared" si="66"/>
        <v>0</v>
      </c>
      <c r="AB225" s="290">
        <f t="shared" si="67"/>
        <v>0</v>
      </c>
      <c r="AC225" s="290">
        <f t="shared" si="68"/>
        <v>0</v>
      </c>
      <c r="AD225" s="290">
        <f t="shared" si="69"/>
        <v>0</v>
      </c>
      <c r="AE225" s="290">
        <f t="shared" si="70"/>
        <v>0</v>
      </c>
      <c r="AF225" s="290">
        <f t="shared" si="71"/>
        <v>0</v>
      </c>
      <c r="AG225" s="302">
        <v>3332</v>
      </c>
      <c r="AH225" s="198"/>
      <c r="AI225" s="198"/>
      <c r="AJ225" s="198"/>
      <c r="AK225" s="198"/>
      <c r="AL225" s="310"/>
      <c r="AM225" s="254">
        <f>AC225+'[3]July-19'!AF221</f>
        <v>598</v>
      </c>
      <c r="AO225" s="312">
        <f t="shared" si="72"/>
        <v>598</v>
      </c>
      <c r="AP225" s="327"/>
      <c r="AQ225" s="325"/>
      <c r="AR225" s="327"/>
      <c r="AS225" s="327"/>
      <c r="AT225" s="327"/>
      <c r="AU225" s="327"/>
      <c r="AV225" s="327"/>
      <c r="AW225" s="327"/>
      <c r="AX225" s="327"/>
      <c r="AY225" s="327"/>
    </row>
    <row r="226" spans="1:51" s="254" customFormat="1" ht="75.75" customHeight="1" x14ac:dyDescent="0.2">
      <c r="A226" s="608" t="s">
        <v>87</v>
      </c>
      <c r="B226" s="609"/>
      <c r="C226" s="290">
        <f>SUM(C225,C220)</f>
        <v>0</v>
      </c>
      <c r="D226" s="290">
        <f t="shared" ref="D226:Z226" si="85">SUM(D225,D220)</f>
        <v>0</v>
      </c>
      <c r="E226" s="290">
        <f t="shared" si="85"/>
        <v>0</v>
      </c>
      <c r="F226" s="290">
        <f t="shared" si="85"/>
        <v>0</v>
      </c>
      <c r="G226" s="290">
        <f t="shared" si="85"/>
        <v>0</v>
      </c>
      <c r="H226" s="290">
        <f t="shared" si="85"/>
        <v>0</v>
      </c>
      <c r="I226" s="290">
        <f t="shared" si="85"/>
        <v>0</v>
      </c>
      <c r="J226" s="290">
        <f t="shared" si="85"/>
        <v>0</v>
      </c>
      <c r="K226" s="290">
        <f t="shared" si="85"/>
        <v>0</v>
      </c>
      <c r="L226" s="290">
        <f t="shared" si="85"/>
        <v>0</v>
      </c>
      <c r="M226" s="290">
        <f t="shared" si="85"/>
        <v>0</v>
      </c>
      <c r="N226" s="290">
        <f t="shared" si="85"/>
        <v>0</v>
      </c>
      <c r="O226" s="290">
        <f t="shared" si="85"/>
        <v>0</v>
      </c>
      <c r="P226" s="290">
        <f t="shared" si="85"/>
        <v>0</v>
      </c>
      <c r="Q226" s="290">
        <f t="shared" si="85"/>
        <v>0</v>
      </c>
      <c r="R226" s="290">
        <f t="shared" si="85"/>
        <v>0</v>
      </c>
      <c r="S226" s="290">
        <f t="shared" si="85"/>
        <v>0</v>
      </c>
      <c r="T226" s="290">
        <f t="shared" si="85"/>
        <v>0</v>
      </c>
      <c r="U226" s="290">
        <f t="shared" si="85"/>
        <v>0</v>
      </c>
      <c r="V226" s="290">
        <f t="shared" si="85"/>
        <v>0</v>
      </c>
      <c r="W226" s="290">
        <f t="shared" si="85"/>
        <v>0</v>
      </c>
      <c r="X226" s="290">
        <f t="shared" si="85"/>
        <v>0</v>
      </c>
      <c r="Y226" s="290">
        <f t="shared" si="85"/>
        <v>0</v>
      </c>
      <c r="Z226" s="290">
        <f t="shared" si="85"/>
        <v>0</v>
      </c>
      <c r="AA226" s="290">
        <f t="shared" si="66"/>
        <v>0</v>
      </c>
      <c r="AB226" s="290">
        <f t="shared" si="67"/>
        <v>0</v>
      </c>
      <c r="AC226" s="290">
        <f t="shared" si="68"/>
        <v>0</v>
      </c>
      <c r="AD226" s="290">
        <f t="shared" si="69"/>
        <v>0</v>
      </c>
      <c r="AE226" s="290">
        <f t="shared" si="70"/>
        <v>0</v>
      </c>
      <c r="AF226" s="290">
        <f t="shared" si="71"/>
        <v>0</v>
      </c>
      <c r="AG226" s="302"/>
      <c r="AH226" s="198"/>
      <c r="AI226" s="198"/>
      <c r="AJ226" s="198"/>
      <c r="AK226" s="198"/>
      <c r="AL226" s="310"/>
      <c r="AM226" s="254">
        <f>AC226+'[3]July-19'!AF222</f>
        <v>706</v>
      </c>
      <c r="AO226" s="312">
        <f t="shared" si="72"/>
        <v>706</v>
      </c>
      <c r="AP226" s="327"/>
      <c r="AQ226" s="325"/>
      <c r="AR226" s="327"/>
      <c r="AS226" s="327"/>
      <c r="AT226" s="327"/>
      <c r="AU226" s="327"/>
      <c r="AV226" s="327"/>
      <c r="AW226" s="327"/>
      <c r="AX226" s="327"/>
      <c r="AY226" s="327"/>
    </row>
    <row r="227" spans="1:51" s="254" customFormat="1" ht="75.75" customHeight="1" x14ac:dyDescent="0.2">
      <c r="A227" s="598" t="s">
        <v>40</v>
      </c>
      <c r="B227" s="598"/>
      <c r="C227" s="290">
        <f>SUM(C226,C215,C201,C190)</f>
        <v>0</v>
      </c>
      <c r="D227" s="290">
        <f t="shared" ref="D227:Z227" si="86">SUM(D226,D215,D201,D190)</f>
        <v>0</v>
      </c>
      <c r="E227" s="290">
        <f t="shared" si="86"/>
        <v>0</v>
      </c>
      <c r="F227" s="290">
        <f t="shared" si="86"/>
        <v>0</v>
      </c>
      <c r="G227" s="290">
        <f t="shared" si="86"/>
        <v>0</v>
      </c>
      <c r="H227" s="290">
        <f t="shared" si="86"/>
        <v>0</v>
      </c>
      <c r="I227" s="290">
        <f t="shared" si="86"/>
        <v>0</v>
      </c>
      <c r="J227" s="290">
        <f t="shared" si="86"/>
        <v>0</v>
      </c>
      <c r="K227" s="290">
        <f t="shared" si="86"/>
        <v>0</v>
      </c>
      <c r="L227" s="290">
        <f t="shared" si="86"/>
        <v>0</v>
      </c>
      <c r="M227" s="290">
        <f t="shared" si="86"/>
        <v>0</v>
      </c>
      <c r="N227" s="290">
        <f t="shared" si="86"/>
        <v>0</v>
      </c>
      <c r="O227" s="290">
        <f t="shared" si="86"/>
        <v>0</v>
      </c>
      <c r="P227" s="290">
        <f t="shared" si="86"/>
        <v>0</v>
      </c>
      <c r="Q227" s="290">
        <f t="shared" si="86"/>
        <v>0</v>
      </c>
      <c r="R227" s="290">
        <f t="shared" si="86"/>
        <v>0</v>
      </c>
      <c r="S227" s="290">
        <f t="shared" si="86"/>
        <v>0</v>
      </c>
      <c r="T227" s="290">
        <f t="shared" si="86"/>
        <v>0</v>
      </c>
      <c r="U227" s="290">
        <f t="shared" si="86"/>
        <v>0</v>
      </c>
      <c r="V227" s="290">
        <f t="shared" si="86"/>
        <v>0</v>
      </c>
      <c r="W227" s="290">
        <f t="shared" si="86"/>
        <v>0</v>
      </c>
      <c r="X227" s="290">
        <f t="shared" si="86"/>
        <v>0</v>
      </c>
      <c r="Y227" s="290">
        <f t="shared" si="86"/>
        <v>0</v>
      </c>
      <c r="Z227" s="290">
        <f t="shared" si="86"/>
        <v>0</v>
      </c>
      <c r="AA227" s="290">
        <f t="shared" si="66"/>
        <v>0</v>
      </c>
      <c r="AB227" s="290">
        <f t="shared" si="67"/>
        <v>0</v>
      </c>
      <c r="AC227" s="290">
        <f t="shared" si="68"/>
        <v>0</v>
      </c>
      <c r="AD227" s="290">
        <f t="shared" si="69"/>
        <v>0</v>
      </c>
      <c r="AE227" s="290">
        <f>F227+J227+N227+R227+V227+Z227</f>
        <v>0</v>
      </c>
      <c r="AF227" s="290">
        <f>AD227+AE227</f>
        <v>0</v>
      </c>
      <c r="AG227" s="302"/>
      <c r="AH227" s="198"/>
      <c r="AI227" s="198"/>
      <c r="AJ227" s="198"/>
      <c r="AK227" s="272"/>
      <c r="AL227" s="198"/>
      <c r="AM227" s="254">
        <f>AC227+'[3]July-19'!AF223</f>
        <v>653</v>
      </c>
      <c r="AO227" s="312">
        <f t="shared" si="72"/>
        <v>653</v>
      </c>
      <c r="AP227" s="327"/>
      <c r="AQ227" s="325">
        <v>177</v>
      </c>
      <c r="AR227" s="327"/>
      <c r="AS227" s="327"/>
      <c r="AT227" s="327"/>
      <c r="AU227" s="327"/>
      <c r="AV227" s="327"/>
      <c r="AW227" s="327"/>
      <c r="AX227" s="327"/>
      <c r="AY227" s="327"/>
    </row>
    <row r="228" spans="1:51" s="93" customFormat="1" ht="38.25" customHeight="1" x14ac:dyDescent="0.2">
      <c r="A228" s="100"/>
      <c r="B228" s="100"/>
      <c r="C228" s="100"/>
      <c r="D228" s="100">
        <f>C227+D227</f>
        <v>0</v>
      </c>
      <c r="E228" s="100"/>
      <c r="F228" s="100"/>
      <c r="G228" s="100"/>
      <c r="H228" s="100">
        <f>G227+H227</f>
        <v>0</v>
      </c>
      <c r="I228" s="100"/>
      <c r="J228" s="100"/>
      <c r="K228" s="100"/>
      <c r="L228" s="100">
        <f>K227+L227</f>
        <v>0</v>
      </c>
      <c r="M228" s="100"/>
      <c r="N228" s="100"/>
      <c r="O228" s="100"/>
      <c r="P228" s="100">
        <f>O227+P227</f>
        <v>0</v>
      </c>
      <c r="Q228" s="100"/>
      <c r="R228" s="100"/>
      <c r="S228" s="100"/>
      <c r="T228" s="100">
        <f>S227+T227</f>
        <v>0</v>
      </c>
      <c r="U228" s="100"/>
      <c r="V228" s="100"/>
      <c r="W228" s="100"/>
      <c r="X228" s="100">
        <f>W227+X227</f>
        <v>0</v>
      </c>
      <c r="Y228" s="100"/>
      <c r="Z228" s="100"/>
      <c r="AA228" s="100"/>
      <c r="AB228" s="100"/>
      <c r="AC228" s="100">
        <f>D228+H228+L228+P228+T228+X228</f>
        <v>0</v>
      </c>
      <c r="AD228" s="100"/>
      <c r="AE228" s="100"/>
      <c r="AF228" s="100">
        <f>E227+F227+I227+J227+M227+N227+Q227+R227+U227+V227+Y227+Z227</f>
        <v>0</v>
      </c>
      <c r="AG228" s="356"/>
      <c r="AH228" s="101"/>
      <c r="AI228" s="101"/>
      <c r="AJ228" s="101"/>
      <c r="AK228" s="99"/>
      <c r="AL228" s="101"/>
      <c r="AO228" s="99"/>
      <c r="AQ228" s="366"/>
    </row>
    <row r="229" spans="1:51" s="254" customFormat="1" ht="38.25" customHeight="1" x14ac:dyDescent="0.2">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197"/>
      <c r="Z229" s="197"/>
      <c r="AA229" s="197"/>
      <c r="AB229" s="197"/>
      <c r="AC229" s="197"/>
      <c r="AD229" s="197"/>
      <c r="AE229" s="197"/>
      <c r="AF229" s="197"/>
      <c r="AG229" s="269"/>
      <c r="AH229" s="198"/>
      <c r="AI229" s="198"/>
      <c r="AJ229" s="198"/>
      <c r="AK229" s="272"/>
      <c r="AL229" s="198"/>
      <c r="AO229" s="318"/>
      <c r="AP229" s="327"/>
      <c r="AQ229" s="325"/>
      <c r="AR229" s="327"/>
      <c r="AS229" s="327"/>
      <c r="AT229" s="327"/>
      <c r="AU229" s="327"/>
      <c r="AV229" s="327"/>
      <c r="AW229" s="327"/>
      <c r="AX229" s="327"/>
      <c r="AY229" s="327"/>
    </row>
    <row r="230" spans="1:51" s="254" customFormat="1" ht="38.25" customHeight="1" x14ac:dyDescent="0.2">
      <c r="A230" s="620" t="s">
        <v>189</v>
      </c>
      <c r="B230" s="620"/>
      <c r="C230" s="620"/>
      <c r="D230" s="620"/>
      <c r="E230" s="620"/>
      <c r="F230" s="620"/>
      <c r="G230" s="620"/>
      <c r="H230" s="620"/>
      <c r="I230" s="620"/>
      <c r="J230" s="620"/>
      <c r="K230" s="620"/>
      <c r="L230" s="620"/>
      <c r="M230" s="620"/>
      <c r="N230" s="620"/>
      <c r="O230" s="620"/>
      <c r="P230" s="620"/>
      <c r="Q230" s="620"/>
      <c r="R230" s="620"/>
      <c r="S230" s="620"/>
      <c r="T230" s="197"/>
      <c r="U230" s="197"/>
      <c r="V230" s="197"/>
      <c r="W230" s="197"/>
      <c r="X230" s="197"/>
      <c r="Y230" s="197"/>
      <c r="Z230" s="197"/>
      <c r="AA230" s="197"/>
      <c r="AB230" s="197"/>
      <c r="AC230" s="197"/>
      <c r="AD230" s="197"/>
      <c r="AE230" s="197"/>
      <c r="AF230" s="197"/>
      <c r="AG230" s="269"/>
      <c r="AH230" s="198"/>
      <c r="AI230" s="198"/>
      <c r="AJ230" s="198"/>
      <c r="AK230" s="272"/>
      <c r="AL230" s="198"/>
      <c r="AO230" s="318"/>
      <c r="AP230" s="327"/>
      <c r="AQ230" s="325"/>
      <c r="AR230" s="327"/>
      <c r="AS230" s="327"/>
      <c r="AT230" s="327"/>
      <c r="AU230" s="327"/>
      <c r="AV230" s="327"/>
      <c r="AW230" s="327"/>
      <c r="AX230" s="327"/>
      <c r="AY230" s="327"/>
    </row>
    <row r="231" spans="1:51" s="254" customFormat="1" ht="31.5" customHeight="1" x14ac:dyDescent="0.2">
      <c r="A231" s="197"/>
      <c r="B231" s="197"/>
      <c r="C231" s="603" t="s">
        <v>136</v>
      </c>
      <c r="D231" s="603"/>
      <c r="E231" s="603"/>
      <c r="F231" s="603"/>
      <c r="G231" s="197"/>
      <c r="H231" s="197"/>
      <c r="I231" s="197"/>
      <c r="J231" s="197"/>
      <c r="K231" s="197"/>
      <c r="L231" s="197"/>
      <c r="M231" s="197"/>
      <c r="N231" s="197"/>
      <c r="O231" s="197"/>
      <c r="P231" s="197"/>
      <c r="Q231" s="197"/>
      <c r="R231" s="197"/>
      <c r="S231" s="197"/>
      <c r="T231" s="197"/>
      <c r="U231" s="197"/>
      <c r="V231" s="197"/>
      <c r="W231" s="197"/>
      <c r="X231" s="197"/>
      <c r="Y231" s="197"/>
      <c r="Z231" s="197"/>
      <c r="AA231" s="197"/>
      <c r="AB231" s="197"/>
      <c r="AC231" s="197"/>
      <c r="AD231" s="197"/>
      <c r="AE231" s="197"/>
      <c r="AF231" s="197"/>
      <c r="AG231" s="269"/>
      <c r="AH231" s="272"/>
      <c r="AI231" s="272"/>
      <c r="AJ231" s="272"/>
      <c r="AK231" s="272"/>
      <c r="AL231" s="272"/>
      <c r="AO231" s="318"/>
      <c r="AP231" s="327"/>
      <c r="AQ231" s="325"/>
      <c r="AR231" s="327"/>
      <c r="AS231" s="327"/>
      <c r="AT231" s="327"/>
      <c r="AU231" s="327"/>
      <c r="AV231" s="327"/>
      <c r="AW231" s="327"/>
      <c r="AX231" s="327"/>
      <c r="AY231" s="327"/>
    </row>
    <row r="232" spans="1:51" s="272" customFormat="1" ht="67.5" customHeight="1" x14ac:dyDescent="0.2">
      <c r="A232" s="269"/>
      <c r="B232" s="269"/>
      <c r="C232" s="603"/>
      <c r="D232" s="603"/>
      <c r="E232" s="603"/>
      <c r="F232" s="603"/>
      <c r="G232" s="198"/>
      <c r="H232" s="198"/>
      <c r="I232" s="269"/>
      <c r="J232" s="269"/>
      <c r="K232" s="269"/>
      <c r="L232" s="269"/>
      <c r="M232" s="269"/>
      <c r="N232" s="269"/>
      <c r="O232" s="269"/>
      <c r="P232" s="269"/>
      <c r="Q232" s="269"/>
      <c r="R232" s="269"/>
      <c r="S232" s="269"/>
      <c r="T232" s="197"/>
      <c r="U232" s="269"/>
      <c r="V232" s="269"/>
      <c r="W232" s="269"/>
      <c r="X232" s="269"/>
      <c r="Y232" s="269"/>
      <c r="Z232" s="269"/>
      <c r="AA232" s="269"/>
      <c r="AB232" s="603" t="s">
        <v>163</v>
      </c>
      <c r="AC232" s="603"/>
      <c r="AD232" s="603"/>
      <c r="AE232" s="603"/>
      <c r="AF232" s="269"/>
      <c r="AG232" s="269"/>
      <c r="AO232" s="318"/>
      <c r="AP232" s="324"/>
      <c r="AQ232" s="325"/>
      <c r="AR232" s="324"/>
      <c r="AS232" s="324"/>
      <c r="AT232" s="324"/>
      <c r="AU232" s="324"/>
      <c r="AV232" s="324"/>
      <c r="AW232" s="324"/>
      <c r="AX232" s="324"/>
      <c r="AY232" s="324"/>
    </row>
    <row r="233" spans="1:51" s="272" customFormat="1" ht="31.5" customHeight="1" x14ac:dyDescent="0.2">
      <c r="A233" s="269"/>
      <c r="B233" s="269"/>
      <c r="C233" s="603"/>
      <c r="D233" s="603"/>
      <c r="E233" s="603"/>
      <c r="F233" s="603"/>
      <c r="G233" s="198"/>
      <c r="H233" s="198"/>
      <c r="I233" s="269"/>
      <c r="J233" s="269"/>
      <c r="K233" s="269"/>
      <c r="L233" s="269"/>
      <c r="M233" s="269"/>
      <c r="N233" s="269"/>
      <c r="O233" s="269"/>
      <c r="P233" s="269"/>
      <c r="Q233" s="269"/>
      <c r="R233" s="269"/>
      <c r="S233" s="269"/>
      <c r="T233" s="269"/>
      <c r="U233" s="269"/>
      <c r="V233" s="269"/>
      <c r="W233" s="269"/>
      <c r="X233" s="269"/>
      <c r="Y233" s="269"/>
      <c r="Z233" s="269"/>
      <c r="AA233" s="269"/>
      <c r="AB233" s="603"/>
      <c r="AC233" s="603"/>
      <c r="AD233" s="603"/>
      <c r="AE233" s="603"/>
      <c r="AF233" s="269"/>
      <c r="AG233" s="269"/>
      <c r="AO233" s="318"/>
      <c r="AP233" s="324"/>
      <c r="AQ233" s="325"/>
      <c r="AR233" s="324"/>
      <c r="AS233" s="324"/>
      <c r="AT233" s="324"/>
      <c r="AU233" s="324"/>
      <c r="AV233" s="324"/>
      <c r="AW233" s="324"/>
      <c r="AX233" s="324"/>
      <c r="AY233" s="324"/>
    </row>
    <row r="234" spans="1:51" s="254" customFormat="1" ht="50.25" customHeight="1" x14ac:dyDescent="0.2">
      <c r="A234" s="197"/>
      <c r="B234" s="197"/>
      <c r="C234" s="603"/>
      <c r="D234" s="603"/>
      <c r="E234" s="603"/>
      <c r="F234" s="603"/>
      <c r="G234" s="199"/>
      <c r="H234" s="199"/>
      <c r="I234" s="197"/>
      <c r="J234" s="197"/>
      <c r="K234" s="197"/>
      <c r="L234" s="197"/>
      <c r="M234" s="197"/>
      <c r="N234" s="269"/>
      <c r="O234" s="197"/>
      <c r="P234" s="197"/>
      <c r="Q234" s="197"/>
      <c r="R234" s="197"/>
      <c r="S234" s="197"/>
      <c r="T234" s="197"/>
      <c r="U234" s="197"/>
      <c r="V234" s="197"/>
      <c r="W234" s="197"/>
      <c r="X234" s="197"/>
      <c r="Y234" s="197"/>
      <c r="Z234" s="197"/>
      <c r="AA234" s="197"/>
      <c r="AB234" s="603"/>
      <c r="AC234" s="603"/>
      <c r="AD234" s="603"/>
      <c r="AE234" s="603"/>
      <c r="AF234" s="197"/>
      <c r="AG234" s="269"/>
      <c r="AH234" s="272"/>
      <c r="AI234" s="272"/>
      <c r="AJ234" s="272"/>
      <c r="AK234" s="272"/>
      <c r="AL234" s="272"/>
      <c r="AO234" s="318"/>
      <c r="AP234" s="327"/>
      <c r="AQ234" s="325"/>
      <c r="AR234" s="327"/>
      <c r="AS234" s="327"/>
      <c r="AT234" s="327"/>
      <c r="AU234" s="327"/>
      <c r="AV234" s="327"/>
      <c r="AW234" s="327"/>
      <c r="AX234" s="327"/>
      <c r="AY234" s="327"/>
    </row>
    <row r="235" spans="1:51" s="254" customFormat="1" ht="31.5" customHeight="1" x14ac:dyDescent="0.2">
      <c r="A235" s="197"/>
      <c r="B235" s="197"/>
      <c r="C235" s="197"/>
      <c r="D235" s="197"/>
      <c r="E235" s="197"/>
      <c r="F235" s="197"/>
      <c r="G235" s="197"/>
      <c r="H235" s="197"/>
      <c r="I235" s="197"/>
      <c r="J235" s="197"/>
      <c r="K235" s="197"/>
      <c r="L235" s="197"/>
      <c r="M235" s="197"/>
      <c r="N235" s="197"/>
      <c r="O235" s="619"/>
      <c r="P235" s="619"/>
      <c r="Q235" s="619"/>
      <c r="R235" s="619"/>
      <c r="S235" s="197"/>
      <c r="T235" s="197"/>
      <c r="U235" s="197"/>
      <c r="V235" s="197"/>
      <c r="W235" s="197"/>
      <c r="X235" s="197"/>
      <c r="Y235" s="197"/>
      <c r="Z235" s="197"/>
      <c r="AA235" s="197"/>
      <c r="AB235" s="197"/>
      <c r="AC235" s="197"/>
      <c r="AD235" s="197"/>
      <c r="AE235" s="197"/>
      <c r="AF235" s="197"/>
      <c r="AG235" s="269"/>
      <c r="AH235" s="272"/>
      <c r="AI235" s="272"/>
      <c r="AJ235" s="272"/>
      <c r="AK235" s="272"/>
      <c r="AL235" s="272"/>
      <c r="AO235" s="318"/>
      <c r="AP235" s="327"/>
      <c r="AQ235" s="325"/>
      <c r="AR235" s="327"/>
      <c r="AS235" s="327"/>
      <c r="AT235" s="327"/>
      <c r="AU235" s="327"/>
      <c r="AV235" s="327"/>
      <c r="AW235" s="327"/>
      <c r="AX235" s="327"/>
      <c r="AY235" s="327"/>
    </row>
    <row r="236" spans="1:51" s="254" customFormat="1" ht="48.75" customHeight="1" x14ac:dyDescent="0.2">
      <c r="A236" s="197"/>
      <c r="B236" s="197"/>
      <c r="C236" s="197"/>
      <c r="D236" s="197"/>
      <c r="E236" s="197"/>
      <c r="F236" s="197"/>
      <c r="G236" s="197"/>
      <c r="H236" s="197"/>
      <c r="I236" s="197"/>
      <c r="J236" s="197"/>
      <c r="K236" s="197"/>
      <c r="L236" s="197"/>
      <c r="M236" s="197"/>
      <c r="N236" s="197"/>
      <c r="O236" s="619"/>
      <c r="P236" s="619"/>
      <c r="Q236" s="619"/>
      <c r="R236" s="619"/>
      <c r="S236" s="197"/>
      <c r="T236" s="197"/>
      <c r="U236" s="197"/>
      <c r="V236" s="197"/>
      <c r="W236" s="197"/>
      <c r="X236" s="197"/>
      <c r="Y236" s="197"/>
      <c r="Z236" s="197"/>
      <c r="AA236" s="197"/>
      <c r="AB236" s="197"/>
      <c r="AC236" s="197"/>
      <c r="AD236" s="197"/>
      <c r="AE236" s="197"/>
      <c r="AF236" s="197"/>
      <c r="AG236" s="269"/>
      <c r="AH236" s="272"/>
      <c r="AI236" s="272"/>
      <c r="AJ236" s="272"/>
      <c r="AK236" s="272"/>
      <c r="AL236" s="272"/>
      <c r="AO236" s="318"/>
      <c r="AP236" s="327"/>
      <c r="AQ236" s="325"/>
      <c r="AR236" s="327"/>
      <c r="AS236" s="327"/>
      <c r="AT236" s="327"/>
      <c r="AU236" s="327"/>
      <c r="AV236" s="327"/>
      <c r="AW236" s="327"/>
      <c r="AX236" s="327"/>
      <c r="AY236" s="327"/>
    </row>
    <row r="237" spans="1:51" s="272" customFormat="1" ht="51.75" customHeight="1" x14ac:dyDescent="0.2">
      <c r="A237" s="269"/>
      <c r="B237" s="269"/>
      <c r="C237" s="269"/>
      <c r="D237" s="269"/>
      <c r="E237" s="269"/>
      <c r="F237" s="269"/>
      <c r="G237" s="269"/>
      <c r="H237" s="269"/>
      <c r="I237" s="269"/>
      <c r="J237" s="269"/>
      <c r="K237" s="269"/>
      <c r="L237" s="269"/>
      <c r="M237" s="269"/>
      <c r="N237" s="603"/>
      <c r="O237" s="603"/>
      <c r="P237" s="603"/>
      <c r="Q237" s="603"/>
      <c r="R237" s="269"/>
      <c r="S237" s="269"/>
      <c r="T237" s="269"/>
      <c r="U237" s="269"/>
      <c r="V237" s="269"/>
      <c r="W237" s="269"/>
      <c r="X237" s="269"/>
      <c r="Y237" s="269"/>
      <c r="Z237" s="269"/>
      <c r="AA237" s="269"/>
      <c r="AB237" s="269"/>
      <c r="AC237" s="269"/>
      <c r="AD237" s="269"/>
      <c r="AE237" s="269"/>
      <c r="AF237" s="269"/>
      <c r="AG237" s="269"/>
      <c r="AO237" s="318"/>
      <c r="AP237" s="324"/>
      <c r="AQ237" s="325"/>
      <c r="AR237" s="324"/>
      <c r="AS237" s="324"/>
      <c r="AT237" s="324"/>
      <c r="AU237" s="324"/>
      <c r="AV237" s="324"/>
      <c r="AW237" s="324"/>
      <c r="AX237" s="324"/>
      <c r="AY237" s="324"/>
    </row>
    <row r="238" spans="1:51" s="272" customFormat="1" ht="51.75" customHeight="1" x14ac:dyDescent="0.2">
      <c r="A238" s="269"/>
      <c r="B238" s="269"/>
      <c r="C238" s="269"/>
      <c r="D238" s="269"/>
      <c r="E238" s="269"/>
      <c r="F238" s="269"/>
      <c r="G238" s="269"/>
      <c r="H238" s="269"/>
      <c r="I238" s="269"/>
      <c r="J238" s="269"/>
      <c r="K238" s="269"/>
      <c r="L238" s="269"/>
      <c r="M238" s="269"/>
      <c r="N238" s="603"/>
      <c r="O238" s="603"/>
      <c r="P238" s="603"/>
      <c r="Q238" s="603"/>
      <c r="R238" s="269"/>
      <c r="S238" s="269"/>
      <c r="T238" s="269"/>
      <c r="U238" s="269"/>
      <c r="V238" s="269"/>
      <c r="W238" s="269"/>
      <c r="X238" s="269"/>
      <c r="Y238" s="269"/>
      <c r="Z238" s="269"/>
      <c r="AA238" s="269"/>
      <c r="AB238" s="269"/>
      <c r="AC238" s="269"/>
      <c r="AD238" s="269"/>
      <c r="AE238" s="269"/>
      <c r="AF238" s="269"/>
      <c r="AG238" s="269"/>
      <c r="AO238" s="318"/>
      <c r="AP238" s="324"/>
      <c r="AQ238" s="325"/>
      <c r="AR238" s="324"/>
      <c r="AS238" s="324"/>
      <c r="AT238" s="324"/>
      <c r="AU238" s="324"/>
      <c r="AV238" s="324"/>
      <c r="AW238" s="324"/>
      <c r="AX238" s="324"/>
      <c r="AY238" s="324"/>
    </row>
    <row r="239" spans="1:51" x14ac:dyDescent="0.2">
      <c r="AO239" s="319"/>
      <c r="AP239" s="332"/>
      <c r="AQ239" s="329"/>
      <c r="AR239" s="332"/>
      <c r="AS239" s="332"/>
      <c r="AT239" s="332"/>
      <c r="AU239" s="332"/>
      <c r="AV239" s="332"/>
      <c r="AW239" s="332"/>
      <c r="AX239" s="332"/>
      <c r="AY239" s="332"/>
    </row>
    <row r="240" spans="1:51" x14ac:dyDescent="0.2">
      <c r="AO240" s="319"/>
      <c r="AP240" s="322"/>
      <c r="AQ240" s="314"/>
    </row>
    <row r="241" spans="41:43" x14ac:dyDescent="0.2">
      <c r="AO241" s="319"/>
      <c r="AP241" s="322"/>
      <c r="AQ241" s="314"/>
    </row>
    <row r="242" spans="41:43" x14ac:dyDescent="0.2">
      <c r="AO242" s="319"/>
      <c r="AP242" s="322"/>
      <c r="AQ242" s="314"/>
    </row>
    <row r="243" spans="41:43" x14ac:dyDescent="0.2">
      <c r="AO243" s="319"/>
      <c r="AP243" s="322"/>
      <c r="AQ243" s="314"/>
    </row>
  </sheetData>
  <mergeCells count="177">
    <mergeCell ref="AO15:AQ15"/>
    <mergeCell ref="K120:L120"/>
    <mergeCell ref="AN4:AN5"/>
    <mergeCell ref="AG4:AG5"/>
    <mergeCell ref="AL4:AM4"/>
    <mergeCell ref="AJ4:AJ5"/>
    <mergeCell ref="O120:P120"/>
    <mergeCell ref="AJ64:AJ65"/>
    <mergeCell ref="W64:X64"/>
    <mergeCell ref="AM120:AM121"/>
    <mergeCell ref="AN120:AN121"/>
    <mergeCell ref="AL120:AL121"/>
    <mergeCell ref="AJ120:AK120"/>
    <mergeCell ref="AH120:AH121"/>
    <mergeCell ref="AN64:AN65"/>
    <mergeCell ref="AK64:AK65"/>
    <mergeCell ref="AH64:AH65"/>
    <mergeCell ref="AI64:AI65"/>
    <mergeCell ref="AL64:AM64"/>
    <mergeCell ref="A112:AH112"/>
    <mergeCell ref="N117:Q117"/>
    <mergeCell ref="AG119:AI119"/>
    <mergeCell ref="AA4:AB4"/>
    <mergeCell ref="AC64:AD64"/>
    <mergeCell ref="M120:N120"/>
    <mergeCell ref="Y120:Z120"/>
    <mergeCell ref="W120:X120"/>
    <mergeCell ref="A33:B33"/>
    <mergeCell ref="Q120:R120"/>
    <mergeCell ref="S64:T64"/>
    <mergeCell ref="Y64:Z64"/>
    <mergeCell ref="A38:B38"/>
    <mergeCell ref="A24:B24"/>
    <mergeCell ref="O64:P64"/>
    <mergeCell ref="Q64:R64"/>
    <mergeCell ref="A1:AF1"/>
    <mergeCell ref="A2:AF2"/>
    <mergeCell ref="A4:A5"/>
    <mergeCell ref="B4:B5"/>
    <mergeCell ref="C4:D4"/>
    <mergeCell ref="U4:V4"/>
    <mergeCell ref="Q4:R4"/>
    <mergeCell ref="G4:H4"/>
    <mergeCell ref="S4:T4"/>
    <mergeCell ref="W4:X4"/>
    <mergeCell ref="Y4:Z4"/>
    <mergeCell ref="A9:B9"/>
    <mergeCell ref="O4:P4"/>
    <mergeCell ref="M4:N4"/>
    <mergeCell ref="A13:B13"/>
    <mergeCell ref="A28:B28"/>
    <mergeCell ref="A19:B19"/>
    <mergeCell ref="A25:B25"/>
    <mergeCell ref="K4:L4"/>
    <mergeCell ref="E4:F4"/>
    <mergeCell ref="I4:J4"/>
    <mergeCell ref="A14:B14"/>
    <mergeCell ref="A69:B69"/>
    <mergeCell ref="M64:N64"/>
    <mergeCell ref="AE64:AF64"/>
    <mergeCell ref="A50:B50"/>
    <mergeCell ref="A51:B51"/>
    <mergeCell ref="E64:F64"/>
    <mergeCell ref="G64:H64"/>
    <mergeCell ref="B64:B65"/>
    <mergeCell ref="K64:L64"/>
    <mergeCell ref="A44:B44"/>
    <mergeCell ref="A49:B49"/>
    <mergeCell ref="U64:V64"/>
    <mergeCell ref="A39:B39"/>
    <mergeCell ref="A62:AF62"/>
    <mergeCell ref="AG64:AG65"/>
    <mergeCell ref="A64:A65"/>
    <mergeCell ref="C64:D64"/>
    <mergeCell ref="I64:J64"/>
    <mergeCell ref="D56:F56"/>
    <mergeCell ref="A79:B79"/>
    <mergeCell ref="A88:B88"/>
    <mergeCell ref="A84:B84"/>
    <mergeCell ref="A85:B85"/>
    <mergeCell ref="A73:B73"/>
    <mergeCell ref="A93:B93"/>
    <mergeCell ref="A74:B74"/>
    <mergeCell ref="A98:B98"/>
    <mergeCell ref="A99:B99"/>
    <mergeCell ref="N237:Q238"/>
    <mergeCell ref="A225:B225"/>
    <mergeCell ref="A226:B226"/>
    <mergeCell ref="A227:B227"/>
    <mergeCell ref="C231:F234"/>
    <mergeCell ref="A209:B209"/>
    <mergeCell ref="A214:B214"/>
    <mergeCell ref="O235:R236"/>
    <mergeCell ref="Q180:R180"/>
    <mergeCell ref="B179:B181"/>
    <mergeCell ref="A195:B195"/>
    <mergeCell ref="A200:B200"/>
    <mergeCell ref="A201:B201"/>
    <mergeCell ref="A179:A181"/>
    <mergeCell ref="A204:B204"/>
    <mergeCell ref="M180:N180"/>
    <mergeCell ref="A230:S230"/>
    <mergeCell ref="A215:B215"/>
    <mergeCell ref="O179:R179"/>
    <mergeCell ref="G180:H180"/>
    <mergeCell ref="C180:D180"/>
    <mergeCell ref="E180:F180"/>
    <mergeCell ref="C179:F179"/>
    <mergeCell ref="K179:N179"/>
    <mergeCell ref="E120:F120"/>
    <mergeCell ref="G120:H120"/>
    <mergeCell ref="A130:B130"/>
    <mergeCell ref="A125:B125"/>
    <mergeCell ref="A129:B129"/>
    <mergeCell ref="A144:B144"/>
    <mergeCell ref="A104:B104"/>
    <mergeCell ref="AB232:AE234"/>
    <mergeCell ref="A190:B190"/>
    <mergeCell ref="A220:B220"/>
    <mergeCell ref="A185:B185"/>
    <mergeCell ref="A189:B189"/>
    <mergeCell ref="A135:B135"/>
    <mergeCell ref="A140:B140"/>
    <mergeCell ref="A141:B141"/>
    <mergeCell ref="C120:D120"/>
    <mergeCell ref="AA179:AF179"/>
    <mergeCell ref="AA180:AC180"/>
    <mergeCell ref="W180:X180"/>
    <mergeCell ref="Y180:Z180"/>
    <mergeCell ref="W179:Z179"/>
    <mergeCell ref="D176:F177"/>
    <mergeCell ref="I180:J180"/>
    <mergeCell ref="A109:B109"/>
    <mergeCell ref="A166:B166"/>
    <mergeCell ref="AD180:AF180"/>
    <mergeCell ref="B174:AL174"/>
    <mergeCell ref="S179:V179"/>
    <mergeCell ref="S180:T180"/>
    <mergeCell ref="U180:V180"/>
    <mergeCell ref="O180:P180"/>
    <mergeCell ref="G179:J179"/>
    <mergeCell ref="K180:L180"/>
    <mergeCell ref="AE178:AF178"/>
    <mergeCell ref="AH178:AL178"/>
    <mergeCell ref="AI176:AK177"/>
    <mergeCell ref="R177:T177"/>
    <mergeCell ref="AI4:AI5"/>
    <mergeCell ref="O56:R57"/>
    <mergeCell ref="AJ55:AM56"/>
    <mergeCell ref="N60:Q61"/>
    <mergeCell ref="A118:AL118"/>
    <mergeCell ref="A110:B110"/>
    <mergeCell ref="A111:B111"/>
    <mergeCell ref="AK115:AN116"/>
    <mergeCell ref="I120:J120"/>
    <mergeCell ref="AA120:AB120"/>
    <mergeCell ref="AC120:AD120"/>
    <mergeCell ref="AE120:AF120"/>
    <mergeCell ref="AG120:AG121"/>
    <mergeCell ref="AI120:AI121"/>
    <mergeCell ref="S120:T120"/>
    <mergeCell ref="U120:V120"/>
    <mergeCell ref="A167:B167"/>
    <mergeCell ref="A149:B149"/>
    <mergeCell ref="A154:B154"/>
    <mergeCell ref="A155:B155"/>
    <mergeCell ref="A160:B160"/>
    <mergeCell ref="A165:B165"/>
    <mergeCell ref="AL3:AN3"/>
    <mergeCell ref="AL63:AN63"/>
    <mergeCell ref="AC4:AD4"/>
    <mergeCell ref="AA64:AB64"/>
    <mergeCell ref="AG3:AK3"/>
    <mergeCell ref="AG63:AK63"/>
    <mergeCell ref="AK4:AK5"/>
    <mergeCell ref="AE4:AF4"/>
    <mergeCell ref="AH4:AH5"/>
  </mergeCells>
  <printOptions horizontalCentered="1" verticalCentered="1"/>
  <pageMargins left="0" right="0" top="0" bottom="0" header="0.26" footer="0"/>
  <pageSetup paperSize="8"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view="pageBreakPreview" zoomScale="60" zoomScaleNormal="100" workbookViewId="0">
      <selection activeCell="J11" sqref="I11:J11"/>
    </sheetView>
  </sheetViews>
  <sheetFormatPr defaultRowHeight="12.75" x14ac:dyDescent="0.2"/>
  <cols>
    <col min="1" max="1" width="10" customWidth="1"/>
    <col min="2" max="2" width="23.42578125" customWidth="1"/>
    <col min="3" max="32" width="14.28515625" customWidth="1"/>
  </cols>
  <sheetData>
    <row r="1" spans="1:32" ht="94.5" customHeight="1" x14ac:dyDescent="0.2">
      <c r="A1" s="753" t="s">
        <v>205</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399" t="s">
        <v>126</v>
      </c>
      <c r="AF1" s="399"/>
    </row>
    <row r="2" spans="1:32" s="400" customFormat="1" ht="37.5" customHeight="1" x14ac:dyDescent="0.35">
      <c r="A2" s="402" t="s">
        <v>0</v>
      </c>
      <c r="B2" s="402" t="s">
        <v>1</v>
      </c>
      <c r="C2" s="750" t="s">
        <v>95</v>
      </c>
      <c r="D2" s="750"/>
      <c r="E2" s="750"/>
      <c r="F2" s="750"/>
      <c r="G2" s="750" t="s">
        <v>96</v>
      </c>
      <c r="H2" s="750"/>
      <c r="I2" s="750"/>
      <c r="J2" s="750"/>
      <c r="K2" s="750" t="s">
        <v>97</v>
      </c>
      <c r="L2" s="750"/>
      <c r="M2" s="750"/>
      <c r="N2" s="750"/>
      <c r="O2" s="750" t="s">
        <v>98</v>
      </c>
      <c r="P2" s="750"/>
      <c r="Q2" s="750"/>
      <c r="R2" s="750"/>
      <c r="S2" s="750" t="s">
        <v>99</v>
      </c>
      <c r="T2" s="750"/>
      <c r="U2" s="750"/>
      <c r="V2" s="750"/>
      <c r="W2" s="750" t="s">
        <v>100</v>
      </c>
      <c r="X2" s="750"/>
      <c r="Y2" s="750"/>
      <c r="Z2" s="750"/>
      <c r="AA2" s="750" t="s">
        <v>101</v>
      </c>
      <c r="AB2" s="750"/>
      <c r="AC2" s="750"/>
      <c r="AD2" s="750"/>
      <c r="AE2" s="750"/>
      <c r="AF2" s="750"/>
    </row>
    <row r="3" spans="1:32" s="400" customFormat="1" ht="37.5" customHeight="1" x14ac:dyDescent="0.35">
      <c r="A3" s="402"/>
      <c r="B3" s="402"/>
      <c r="C3" s="751" t="s">
        <v>58</v>
      </c>
      <c r="D3" s="752"/>
      <c r="E3" s="751" t="s">
        <v>57</v>
      </c>
      <c r="F3" s="752"/>
      <c r="G3" s="751" t="s">
        <v>58</v>
      </c>
      <c r="H3" s="752"/>
      <c r="I3" s="751" t="s">
        <v>57</v>
      </c>
      <c r="J3" s="752"/>
      <c r="K3" s="751" t="s">
        <v>58</v>
      </c>
      <c r="L3" s="752"/>
      <c r="M3" s="751" t="s">
        <v>57</v>
      </c>
      <c r="N3" s="752"/>
      <c r="O3" s="751" t="s">
        <v>58</v>
      </c>
      <c r="P3" s="752"/>
      <c r="Q3" s="751" t="s">
        <v>57</v>
      </c>
      <c r="R3" s="752"/>
      <c r="S3" s="751" t="s">
        <v>58</v>
      </c>
      <c r="T3" s="752"/>
      <c r="U3" s="751" t="s">
        <v>57</v>
      </c>
      <c r="V3" s="752"/>
      <c r="W3" s="751" t="s">
        <v>58</v>
      </c>
      <c r="X3" s="752"/>
      <c r="Y3" s="751" t="s">
        <v>57</v>
      </c>
      <c r="Z3" s="752"/>
      <c r="AA3" s="750" t="s">
        <v>58</v>
      </c>
      <c r="AB3" s="750"/>
      <c r="AC3" s="750"/>
      <c r="AD3" s="750" t="s">
        <v>57</v>
      </c>
      <c r="AE3" s="750"/>
      <c r="AF3" s="750"/>
    </row>
    <row r="4" spans="1:32" s="400" customFormat="1" ht="37.5" customHeight="1" x14ac:dyDescent="0.35">
      <c r="A4" s="402"/>
      <c r="B4" s="402"/>
      <c r="C4" s="402" t="s">
        <v>18</v>
      </c>
      <c r="D4" s="402" t="s">
        <v>19</v>
      </c>
      <c r="E4" s="402" t="s">
        <v>18</v>
      </c>
      <c r="F4" s="402" t="s">
        <v>19</v>
      </c>
      <c r="G4" s="402" t="s">
        <v>18</v>
      </c>
      <c r="H4" s="402" t="s">
        <v>19</v>
      </c>
      <c r="I4" s="402" t="s">
        <v>18</v>
      </c>
      <c r="J4" s="402" t="s">
        <v>19</v>
      </c>
      <c r="K4" s="402" t="s">
        <v>18</v>
      </c>
      <c r="L4" s="402" t="s">
        <v>19</v>
      </c>
      <c r="M4" s="402" t="s">
        <v>18</v>
      </c>
      <c r="N4" s="402" t="s">
        <v>19</v>
      </c>
      <c r="O4" s="402" t="s">
        <v>18</v>
      </c>
      <c r="P4" s="402" t="s">
        <v>19</v>
      </c>
      <c r="Q4" s="402" t="s">
        <v>18</v>
      </c>
      <c r="R4" s="402" t="s">
        <v>19</v>
      </c>
      <c r="S4" s="402" t="s">
        <v>18</v>
      </c>
      <c r="T4" s="402" t="s">
        <v>19</v>
      </c>
      <c r="U4" s="402" t="s">
        <v>18</v>
      </c>
      <c r="V4" s="402" t="s">
        <v>19</v>
      </c>
      <c r="W4" s="402" t="s">
        <v>18</v>
      </c>
      <c r="X4" s="402" t="s">
        <v>19</v>
      </c>
      <c r="Y4" s="402" t="s">
        <v>18</v>
      </c>
      <c r="Z4" s="402" t="s">
        <v>19</v>
      </c>
      <c r="AA4" s="402" t="s">
        <v>18</v>
      </c>
      <c r="AB4" s="402" t="s">
        <v>19</v>
      </c>
      <c r="AC4" s="402" t="s">
        <v>16</v>
      </c>
      <c r="AD4" s="402" t="s">
        <v>18</v>
      </c>
      <c r="AE4" s="402" t="s">
        <v>19</v>
      </c>
      <c r="AF4" s="402" t="s">
        <v>16</v>
      </c>
    </row>
    <row r="5" spans="1:32" s="400" customFormat="1" ht="61.5" customHeight="1" x14ac:dyDescent="0.35">
      <c r="A5" s="403">
        <v>1</v>
      </c>
      <c r="B5" s="403" t="s">
        <v>84</v>
      </c>
      <c r="C5" s="403">
        <v>0</v>
      </c>
      <c r="D5" s="403">
        <v>0</v>
      </c>
      <c r="E5" s="403">
        <v>0</v>
      </c>
      <c r="F5" s="403">
        <v>0</v>
      </c>
      <c r="G5" s="403">
        <v>0</v>
      </c>
      <c r="H5" s="403">
        <v>0</v>
      </c>
      <c r="I5" s="403">
        <v>0</v>
      </c>
      <c r="J5" s="403">
        <v>0</v>
      </c>
      <c r="K5" s="403">
        <v>0</v>
      </c>
      <c r="L5" s="403">
        <v>0</v>
      </c>
      <c r="M5" s="403">
        <v>0</v>
      </c>
      <c r="N5" s="403">
        <v>0</v>
      </c>
      <c r="O5" s="403">
        <v>1</v>
      </c>
      <c r="P5" s="403">
        <v>0</v>
      </c>
      <c r="Q5" s="403">
        <v>1</v>
      </c>
      <c r="R5" s="403">
        <v>0</v>
      </c>
      <c r="S5" s="403">
        <v>0</v>
      </c>
      <c r="T5" s="403">
        <v>0</v>
      </c>
      <c r="U5" s="403">
        <v>0</v>
      </c>
      <c r="V5" s="403">
        <v>0</v>
      </c>
      <c r="W5" s="403">
        <v>0</v>
      </c>
      <c r="X5" s="403">
        <v>0</v>
      </c>
      <c r="Y5" s="403">
        <v>0</v>
      </c>
      <c r="Z5" s="403">
        <v>0</v>
      </c>
      <c r="AA5" s="403">
        <v>1</v>
      </c>
      <c r="AB5" s="403">
        <v>0</v>
      </c>
      <c r="AC5" s="403">
        <v>1</v>
      </c>
      <c r="AD5" s="403">
        <v>1</v>
      </c>
      <c r="AE5" s="403">
        <v>0</v>
      </c>
      <c r="AF5" s="403">
        <v>1</v>
      </c>
    </row>
    <row r="6" spans="1:32" s="400" customFormat="1" ht="61.5" customHeight="1" x14ac:dyDescent="0.35">
      <c r="A6" s="403">
        <v>2</v>
      </c>
      <c r="B6" s="403" t="s">
        <v>51</v>
      </c>
      <c r="C6" s="403">
        <v>0</v>
      </c>
      <c r="D6" s="403">
        <v>0</v>
      </c>
      <c r="E6" s="403">
        <v>0</v>
      </c>
      <c r="F6" s="403">
        <v>0</v>
      </c>
      <c r="G6" s="403">
        <v>0</v>
      </c>
      <c r="H6" s="403">
        <v>0</v>
      </c>
      <c r="I6" s="403">
        <v>0</v>
      </c>
      <c r="J6" s="403">
        <v>0</v>
      </c>
      <c r="K6" s="403">
        <v>0</v>
      </c>
      <c r="L6" s="403">
        <v>0</v>
      </c>
      <c r="M6" s="403">
        <v>0</v>
      </c>
      <c r="N6" s="403">
        <v>0</v>
      </c>
      <c r="O6" s="403">
        <v>2</v>
      </c>
      <c r="P6" s="403">
        <v>0</v>
      </c>
      <c r="Q6" s="403">
        <v>2</v>
      </c>
      <c r="R6" s="403">
        <v>0</v>
      </c>
      <c r="S6" s="403">
        <v>0</v>
      </c>
      <c r="T6" s="403">
        <v>0</v>
      </c>
      <c r="U6" s="403">
        <v>0</v>
      </c>
      <c r="V6" s="403">
        <v>0</v>
      </c>
      <c r="W6" s="403">
        <v>0</v>
      </c>
      <c r="X6" s="403">
        <v>0</v>
      </c>
      <c r="Y6" s="403">
        <v>0</v>
      </c>
      <c r="Z6" s="403">
        <v>0</v>
      </c>
      <c r="AA6" s="403">
        <v>2</v>
      </c>
      <c r="AB6" s="403">
        <v>0</v>
      </c>
      <c r="AC6" s="403">
        <v>2</v>
      </c>
      <c r="AD6" s="403">
        <v>2</v>
      </c>
      <c r="AE6" s="403">
        <v>0</v>
      </c>
      <c r="AF6" s="403">
        <v>2</v>
      </c>
    </row>
    <row r="7" spans="1:32" s="400" customFormat="1" ht="61.5" customHeight="1" x14ac:dyDescent="0.35">
      <c r="A7" s="403">
        <v>3</v>
      </c>
      <c r="B7" s="403" t="s">
        <v>81</v>
      </c>
      <c r="C7" s="403">
        <v>1</v>
      </c>
      <c r="D7" s="403">
        <v>0</v>
      </c>
      <c r="E7" s="403">
        <v>1</v>
      </c>
      <c r="F7" s="403">
        <v>0</v>
      </c>
      <c r="G7" s="403">
        <v>0</v>
      </c>
      <c r="H7" s="403">
        <v>0</v>
      </c>
      <c r="I7" s="403">
        <v>0</v>
      </c>
      <c r="J7" s="403">
        <v>0</v>
      </c>
      <c r="K7" s="403">
        <v>2</v>
      </c>
      <c r="L7" s="403">
        <v>0</v>
      </c>
      <c r="M7" s="403">
        <v>2</v>
      </c>
      <c r="N7" s="403">
        <v>0</v>
      </c>
      <c r="O7" s="403">
        <v>2</v>
      </c>
      <c r="P7" s="403">
        <v>0</v>
      </c>
      <c r="Q7" s="403">
        <v>2</v>
      </c>
      <c r="R7" s="403">
        <v>0</v>
      </c>
      <c r="S7" s="403">
        <v>0</v>
      </c>
      <c r="T7" s="403">
        <v>0</v>
      </c>
      <c r="U7" s="403">
        <v>0</v>
      </c>
      <c r="V7" s="403">
        <v>0</v>
      </c>
      <c r="W7" s="403">
        <v>0</v>
      </c>
      <c r="X7" s="403">
        <v>0</v>
      </c>
      <c r="Y7" s="403">
        <v>0</v>
      </c>
      <c r="Z7" s="403">
        <v>0</v>
      </c>
      <c r="AA7" s="403">
        <v>5</v>
      </c>
      <c r="AB7" s="403">
        <v>0</v>
      </c>
      <c r="AC7" s="403">
        <v>5</v>
      </c>
      <c r="AD7" s="403">
        <v>5</v>
      </c>
      <c r="AE7" s="403">
        <v>0</v>
      </c>
      <c r="AF7" s="403">
        <v>5</v>
      </c>
    </row>
    <row r="8" spans="1:32" s="401" customFormat="1" ht="61.5" customHeight="1" x14ac:dyDescent="0.35">
      <c r="A8" s="750" t="s">
        <v>56</v>
      </c>
      <c r="B8" s="750"/>
      <c r="C8" s="402">
        <v>1</v>
      </c>
      <c r="D8" s="402">
        <v>0</v>
      </c>
      <c r="E8" s="402">
        <v>1</v>
      </c>
      <c r="F8" s="402">
        <v>0</v>
      </c>
      <c r="G8" s="402">
        <v>0</v>
      </c>
      <c r="H8" s="402">
        <v>0</v>
      </c>
      <c r="I8" s="402">
        <v>0</v>
      </c>
      <c r="J8" s="402">
        <v>0</v>
      </c>
      <c r="K8" s="402">
        <v>2</v>
      </c>
      <c r="L8" s="402">
        <v>0</v>
      </c>
      <c r="M8" s="402">
        <v>2</v>
      </c>
      <c r="N8" s="402">
        <v>0</v>
      </c>
      <c r="O8" s="402">
        <v>5</v>
      </c>
      <c r="P8" s="402">
        <v>0</v>
      </c>
      <c r="Q8" s="402">
        <v>5</v>
      </c>
      <c r="R8" s="402">
        <v>0</v>
      </c>
      <c r="S8" s="402">
        <v>0</v>
      </c>
      <c r="T8" s="402">
        <v>0</v>
      </c>
      <c r="U8" s="402">
        <v>0</v>
      </c>
      <c r="V8" s="402">
        <v>0</v>
      </c>
      <c r="W8" s="402">
        <v>0</v>
      </c>
      <c r="X8" s="402">
        <v>0</v>
      </c>
      <c r="Y8" s="402">
        <v>0</v>
      </c>
      <c r="Z8" s="402">
        <v>0</v>
      </c>
      <c r="AA8" s="402">
        <v>8</v>
      </c>
      <c r="AB8" s="402">
        <v>0</v>
      </c>
      <c r="AC8" s="402">
        <v>8</v>
      </c>
      <c r="AD8" s="402">
        <v>8</v>
      </c>
      <c r="AE8" s="402">
        <v>0</v>
      </c>
      <c r="AF8" s="402">
        <v>8</v>
      </c>
    </row>
    <row r="9" spans="1:32" s="400" customFormat="1" ht="61.5" customHeight="1" x14ac:dyDescent="0.35">
      <c r="A9" s="403">
        <v>4</v>
      </c>
      <c r="B9" s="403" t="s">
        <v>48</v>
      </c>
      <c r="C9" s="403">
        <v>0</v>
      </c>
      <c r="D9" s="403">
        <v>0</v>
      </c>
      <c r="E9" s="403">
        <v>0</v>
      </c>
      <c r="F9" s="403">
        <v>0</v>
      </c>
      <c r="G9" s="403">
        <v>0</v>
      </c>
      <c r="H9" s="403">
        <v>0</v>
      </c>
      <c r="I9" s="403">
        <v>0</v>
      </c>
      <c r="J9" s="403">
        <v>0</v>
      </c>
      <c r="K9" s="403">
        <v>0</v>
      </c>
      <c r="L9" s="403">
        <v>0</v>
      </c>
      <c r="M9" s="403">
        <v>0</v>
      </c>
      <c r="N9" s="403">
        <v>0</v>
      </c>
      <c r="O9" s="403">
        <v>0</v>
      </c>
      <c r="P9" s="403">
        <v>0</v>
      </c>
      <c r="Q9" s="403">
        <v>0</v>
      </c>
      <c r="R9" s="403">
        <v>0</v>
      </c>
      <c r="S9" s="403">
        <v>0</v>
      </c>
      <c r="T9" s="403">
        <v>0</v>
      </c>
      <c r="U9" s="403">
        <v>0</v>
      </c>
      <c r="V9" s="403">
        <v>0</v>
      </c>
      <c r="W9" s="403">
        <v>0</v>
      </c>
      <c r="X9" s="403">
        <v>0</v>
      </c>
      <c r="Y9" s="403">
        <v>0</v>
      </c>
      <c r="Z9" s="403">
        <v>0</v>
      </c>
      <c r="AA9" s="403">
        <v>0</v>
      </c>
      <c r="AB9" s="403">
        <v>0</v>
      </c>
      <c r="AC9" s="403">
        <v>0</v>
      </c>
      <c r="AD9" s="403">
        <v>0</v>
      </c>
      <c r="AE9" s="403">
        <v>0</v>
      </c>
      <c r="AF9" s="403">
        <v>0</v>
      </c>
    </row>
    <row r="10" spans="1:32" s="400" customFormat="1" ht="61.5" customHeight="1" x14ac:dyDescent="0.35">
      <c r="A10" s="403">
        <v>5</v>
      </c>
      <c r="B10" s="403" t="s">
        <v>49</v>
      </c>
      <c r="C10" s="403">
        <v>0</v>
      </c>
      <c r="D10" s="403">
        <v>0</v>
      </c>
      <c r="E10" s="403">
        <v>0</v>
      </c>
      <c r="F10" s="403">
        <v>0</v>
      </c>
      <c r="G10" s="403">
        <v>0</v>
      </c>
      <c r="H10" s="403">
        <v>0</v>
      </c>
      <c r="I10" s="403">
        <v>0</v>
      </c>
      <c r="J10" s="403">
        <v>0</v>
      </c>
      <c r="K10" s="403">
        <v>0</v>
      </c>
      <c r="L10" s="403">
        <v>0</v>
      </c>
      <c r="M10" s="403">
        <v>0</v>
      </c>
      <c r="N10" s="403">
        <v>0</v>
      </c>
      <c r="O10" s="403">
        <v>0</v>
      </c>
      <c r="P10" s="403">
        <v>0</v>
      </c>
      <c r="Q10" s="403">
        <v>0</v>
      </c>
      <c r="R10" s="403">
        <v>0</v>
      </c>
      <c r="S10" s="403">
        <v>0</v>
      </c>
      <c r="T10" s="403">
        <v>0</v>
      </c>
      <c r="U10" s="403">
        <v>0</v>
      </c>
      <c r="V10" s="403">
        <v>0</v>
      </c>
      <c r="W10" s="403">
        <v>0</v>
      </c>
      <c r="X10" s="403">
        <v>0</v>
      </c>
      <c r="Y10" s="403">
        <v>0</v>
      </c>
      <c r="Z10" s="403">
        <v>0</v>
      </c>
      <c r="AA10" s="403">
        <v>0</v>
      </c>
      <c r="AB10" s="403">
        <v>0</v>
      </c>
      <c r="AC10" s="403">
        <v>0</v>
      </c>
      <c r="AD10" s="403">
        <v>0</v>
      </c>
      <c r="AE10" s="403">
        <v>0</v>
      </c>
      <c r="AF10" s="403">
        <v>0</v>
      </c>
    </row>
    <row r="11" spans="1:32" s="400" customFormat="1" ht="61.5" customHeight="1" x14ac:dyDescent="0.35">
      <c r="A11" s="403">
        <v>6</v>
      </c>
      <c r="B11" s="403" t="s">
        <v>20</v>
      </c>
      <c r="C11" s="403">
        <v>0</v>
      </c>
      <c r="D11" s="403">
        <v>0</v>
      </c>
      <c r="E11" s="403">
        <v>0</v>
      </c>
      <c r="F11" s="403">
        <v>0</v>
      </c>
      <c r="G11" s="403">
        <v>0</v>
      </c>
      <c r="H11" s="403">
        <v>0</v>
      </c>
      <c r="I11" s="403">
        <v>0</v>
      </c>
      <c r="J11" s="403">
        <v>0</v>
      </c>
      <c r="K11" s="403">
        <v>0</v>
      </c>
      <c r="L11" s="403">
        <v>0</v>
      </c>
      <c r="M11" s="403">
        <v>0</v>
      </c>
      <c r="N11" s="403">
        <v>0</v>
      </c>
      <c r="O11" s="403">
        <v>0</v>
      </c>
      <c r="P11" s="403">
        <v>0</v>
      </c>
      <c r="Q11" s="403">
        <v>0</v>
      </c>
      <c r="R11" s="403">
        <v>0</v>
      </c>
      <c r="S11" s="403">
        <v>0</v>
      </c>
      <c r="T11" s="403">
        <v>0</v>
      </c>
      <c r="U11" s="403">
        <v>0</v>
      </c>
      <c r="V11" s="403">
        <v>0</v>
      </c>
      <c r="W11" s="403">
        <v>0</v>
      </c>
      <c r="X11" s="403">
        <v>0</v>
      </c>
      <c r="Y11" s="403">
        <v>0</v>
      </c>
      <c r="Z11" s="403">
        <v>0</v>
      </c>
      <c r="AA11" s="403">
        <v>0</v>
      </c>
      <c r="AB11" s="403">
        <v>0</v>
      </c>
      <c r="AC11" s="403">
        <v>0</v>
      </c>
      <c r="AD11" s="403">
        <v>0</v>
      </c>
      <c r="AE11" s="403">
        <v>0</v>
      </c>
      <c r="AF11" s="403">
        <v>0</v>
      </c>
    </row>
    <row r="12" spans="1:32" s="401" customFormat="1" ht="61.5" customHeight="1" x14ac:dyDescent="0.35">
      <c r="A12" s="750" t="s">
        <v>21</v>
      </c>
      <c r="B12" s="750"/>
      <c r="C12" s="402">
        <v>0</v>
      </c>
      <c r="D12" s="402">
        <v>0</v>
      </c>
      <c r="E12" s="402">
        <v>0</v>
      </c>
      <c r="F12" s="402">
        <v>0</v>
      </c>
      <c r="G12" s="402">
        <v>0</v>
      </c>
      <c r="H12" s="402">
        <v>0</v>
      </c>
      <c r="I12" s="402">
        <v>0</v>
      </c>
      <c r="J12" s="402">
        <v>0</v>
      </c>
      <c r="K12" s="402">
        <v>0</v>
      </c>
      <c r="L12" s="402">
        <v>0</v>
      </c>
      <c r="M12" s="402">
        <v>0</v>
      </c>
      <c r="N12" s="402">
        <v>0</v>
      </c>
      <c r="O12" s="402">
        <v>0</v>
      </c>
      <c r="P12" s="402">
        <v>0</v>
      </c>
      <c r="Q12" s="402">
        <v>0</v>
      </c>
      <c r="R12" s="402">
        <v>0</v>
      </c>
      <c r="S12" s="402">
        <v>0</v>
      </c>
      <c r="T12" s="402">
        <v>0</v>
      </c>
      <c r="U12" s="402">
        <v>0</v>
      </c>
      <c r="V12" s="402">
        <v>0</v>
      </c>
      <c r="W12" s="402">
        <v>0</v>
      </c>
      <c r="X12" s="402">
        <v>0</v>
      </c>
      <c r="Y12" s="402">
        <v>0</v>
      </c>
      <c r="Z12" s="402">
        <v>0</v>
      </c>
      <c r="AA12" s="402">
        <v>0</v>
      </c>
      <c r="AB12" s="402">
        <v>0</v>
      </c>
      <c r="AC12" s="402">
        <v>0</v>
      </c>
      <c r="AD12" s="402">
        <v>0</v>
      </c>
      <c r="AE12" s="402">
        <v>0</v>
      </c>
      <c r="AF12" s="402">
        <v>0</v>
      </c>
    </row>
    <row r="13" spans="1:32" s="401" customFormat="1" ht="61.5" customHeight="1" x14ac:dyDescent="0.35">
      <c r="A13" s="750" t="s">
        <v>148</v>
      </c>
      <c r="B13" s="750"/>
      <c r="C13" s="402">
        <v>1</v>
      </c>
      <c r="D13" s="402">
        <v>0</v>
      </c>
      <c r="E13" s="402">
        <v>1</v>
      </c>
      <c r="F13" s="402">
        <v>0</v>
      </c>
      <c r="G13" s="402">
        <v>0</v>
      </c>
      <c r="H13" s="402">
        <v>0</v>
      </c>
      <c r="I13" s="402">
        <v>0</v>
      </c>
      <c r="J13" s="402">
        <v>0</v>
      </c>
      <c r="K13" s="402">
        <v>2</v>
      </c>
      <c r="L13" s="402">
        <v>0</v>
      </c>
      <c r="M13" s="402">
        <v>2</v>
      </c>
      <c r="N13" s="402">
        <v>0</v>
      </c>
      <c r="O13" s="402">
        <v>5</v>
      </c>
      <c r="P13" s="402">
        <v>0</v>
      </c>
      <c r="Q13" s="402">
        <v>5</v>
      </c>
      <c r="R13" s="402">
        <v>0</v>
      </c>
      <c r="S13" s="402">
        <v>0</v>
      </c>
      <c r="T13" s="402">
        <v>0</v>
      </c>
      <c r="U13" s="402">
        <v>0</v>
      </c>
      <c r="V13" s="402">
        <v>0</v>
      </c>
      <c r="W13" s="402">
        <v>0</v>
      </c>
      <c r="X13" s="402">
        <v>0</v>
      </c>
      <c r="Y13" s="402">
        <v>0</v>
      </c>
      <c r="Z13" s="402">
        <v>0</v>
      </c>
      <c r="AA13" s="402">
        <v>8</v>
      </c>
      <c r="AB13" s="402">
        <v>0</v>
      </c>
      <c r="AC13" s="402">
        <v>8</v>
      </c>
      <c r="AD13" s="402">
        <v>8</v>
      </c>
      <c r="AE13" s="402">
        <v>0</v>
      </c>
      <c r="AF13" s="402">
        <v>8</v>
      </c>
    </row>
    <row r="14" spans="1:32" s="400" customFormat="1" ht="61.5" customHeight="1" x14ac:dyDescent="0.35">
      <c r="A14" s="403">
        <v>7</v>
      </c>
      <c r="B14" s="403" t="s">
        <v>46</v>
      </c>
      <c r="C14" s="403">
        <v>0</v>
      </c>
      <c r="D14" s="403">
        <v>0</v>
      </c>
      <c r="E14" s="403">
        <v>0</v>
      </c>
      <c r="F14" s="403">
        <v>0</v>
      </c>
      <c r="G14" s="403">
        <v>0</v>
      </c>
      <c r="H14" s="403">
        <v>0</v>
      </c>
      <c r="I14" s="403">
        <v>0</v>
      </c>
      <c r="J14" s="403">
        <v>0</v>
      </c>
      <c r="K14" s="403">
        <v>0</v>
      </c>
      <c r="L14" s="403">
        <v>0</v>
      </c>
      <c r="M14" s="403">
        <v>1</v>
      </c>
      <c r="N14" s="403">
        <v>0</v>
      </c>
      <c r="O14" s="403">
        <v>1</v>
      </c>
      <c r="P14" s="403">
        <v>0</v>
      </c>
      <c r="Q14" s="403">
        <v>2</v>
      </c>
      <c r="R14" s="403">
        <v>1</v>
      </c>
      <c r="S14" s="403">
        <v>1</v>
      </c>
      <c r="T14" s="403">
        <v>0</v>
      </c>
      <c r="U14" s="403">
        <v>1</v>
      </c>
      <c r="V14" s="403">
        <v>0</v>
      </c>
      <c r="W14" s="403">
        <v>0</v>
      </c>
      <c r="X14" s="403">
        <v>0</v>
      </c>
      <c r="Y14" s="403">
        <v>0</v>
      </c>
      <c r="Z14" s="403">
        <v>0</v>
      </c>
      <c r="AA14" s="403">
        <v>2</v>
      </c>
      <c r="AB14" s="403">
        <v>0</v>
      </c>
      <c r="AC14" s="403">
        <v>2</v>
      </c>
      <c r="AD14" s="403">
        <v>4</v>
      </c>
      <c r="AE14" s="403">
        <v>1</v>
      </c>
      <c r="AF14" s="403">
        <v>5</v>
      </c>
    </row>
    <row r="15" spans="1:32" s="400" customFormat="1" ht="61.5" customHeight="1" x14ac:dyDescent="0.35">
      <c r="A15" s="403">
        <v>8</v>
      </c>
      <c r="B15" s="403" t="s">
        <v>157</v>
      </c>
      <c r="C15" s="403">
        <v>0</v>
      </c>
      <c r="D15" s="403">
        <v>0</v>
      </c>
      <c r="E15" s="403">
        <v>0</v>
      </c>
      <c r="F15" s="403">
        <v>0</v>
      </c>
      <c r="G15" s="403">
        <v>0</v>
      </c>
      <c r="H15" s="403">
        <v>0</v>
      </c>
      <c r="I15" s="403">
        <v>0</v>
      </c>
      <c r="J15" s="403">
        <v>0</v>
      </c>
      <c r="K15" s="403">
        <v>1</v>
      </c>
      <c r="L15" s="403">
        <v>0</v>
      </c>
      <c r="M15" s="403">
        <v>4</v>
      </c>
      <c r="N15" s="403">
        <v>0</v>
      </c>
      <c r="O15" s="403">
        <v>4</v>
      </c>
      <c r="P15" s="403">
        <v>0</v>
      </c>
      <c r="Q15" s="403">
        <v>7</v>
      </c>
      <c r="R15" s="403">
        <v>4</v>
      </c>
      <c r="S15" s="403">
        <v>0</v>
      </c>
      <c r="T15" s="403">
        <v>0</v>
      </c>
      <c r="U15" s="403">
        <v>0</v>
      </c>
      <c r="V15" s="403">
        <v>0</v>
      </c>
      <c r="W15" s="403">
        <v>0</v>
      </c>
      <c r="X15" s="403">
        <v>0</v>
      </c>
      <c r="Y15" s="403">
        <v>0</v>
      </c>
      <c r="Z15" s="403">
        <v>0</v>
      </c>
      <c r="AA15" s="403">
        <v>5</v>
      </c>
      <c r="AB15" s="403">
        <v>0</v>
      </c>
      <c r="AC15" s="403">
        <v>5</v>
      </c>
      <c r="AD15" s="403">
        <v>11</v>
      </c>
      <c r="AE15" s="403">
        <v>4</v>
      </c>
      <c r="AF15" s="403">
        <v>15</v>
      </c>
    </row>
    <row r="16" spans="1:32" s="400" customFormat="1" ht="61.5" customHeight="1" x14ac:dyDescent="0.35">
      <c r="A16" s="403">
        <v>9</v>
      </c>
      <c r="B16" s="403" t="s">
        <v>47</v>
      </c>
      <c r="C16" s="403">
        <v>0</v>
      </c>
      <c r="D16" s="403">
        <v>0</v>
      </c>
      <c r="E16" s="403">
        <v>0</v>
      </c>
      <c r="F16" s="403">
        <v>0</v>
      </c>
      <c r="G16" s="403">
        <v>0</v>
      </c>
      <c r="H16" s="403">
        <v>0</v>
      </c>
      <c r="I16" s="403">
        <v>0</v>
      </c>
      <c r="J16" s="403">
        <v>0</v>
      </c>
      <c r="K16" s="403">
        <v>0</v>
      </c>
      <c r="L16" s="403">
        <v>0</v>
      </c>
      <c r="M16" s="403">
        <v>0</v>
      </c>
      <c r="N16" s="403">
        <v>0</v>
      </c>
      <c r="O16" s="403">
        <v>0</v>
      </c>
      <c r="P16" s="403">
        <v>0</v>
      </c>
      <c r="Q16" s="403">
        <v>0</v>
      </c>
      <c r="R16" s="403">
        <v>0</v>
      </c>
      <c r="S16" s="403">
        <v>0</v>
      </c>
      <c r="T16" s="403">
        <v>0</v>
      </c>
      <c r="U16" s="403">
        <v>0</v>
      </c>
      <c r="V16" s="403">
        <v>0</v>
      </c>
      <c r="W16" s="403">
        <v>0</v>
      </c>
      <c r="X16" s="403">
        <v>0</v>
      </c>
      <c r="Y16" s="403">
        <v>0</v>
      </c>
      <c r="Z16" s="403">
        <v>0</v>
      </c>
      <c r="AA16" s="403">
        <v>0</v>
      </c>
      <c r="AB16" s="403">
        <v>0</v>
      </c>
      <c r="AC16" s="403">
        <v>0</v>
      </c>
      <c r="AD16" s="403">
        <v>0</v>
      </c>
      <c r="AE16" s="403">
        <v>0</v>
      </c>
      <c r="AF16" s="403">
        <v>0</v>
      </c>
    </row>
    <row r="17" spans="1:32" s="400" customFormat="1" ht="61.5" customHeight="1" x14ac:dyDescent="0.35">
      <c r="A17" s="403">
        <v>10</v>
      </c>
      <c r="B17" s="403" t="s">
        <v>50</v>
      </c>
      <c r="C17" s="403">
        <v>0</v>
      </c>
      <c r="D17" s="403">
        <v>0</v>
      </c>
      <c r="E17" s="403">
        <v>0</v>
      </c>
      <c r="F17" s="403">
        <v>0</v>
      </c>
      <c r="G17" s="403">
        <v>0</v>
      </c>
      <c r="H17" s="403">
        <v>0</v>
      </c>
      <c r="I17" s="403">
        <v>0</v>
      </c>
      <c r="J17" s="403">
        <v>0</v>
      </c>
      <c r="K17" s="403">
        <v>0</v>
      </c>
      <c r="L17" s="403">
        <v>0</v>
      </c>
      <c r="M17" s="403">
        <v>0</v>
      </c>
      <c r="N17" s="403">
        <v>0</v>
      </c>
      <c r="O17" s="403">
        <v>0</v>
      </c>
      <c r="P17" s="403">
        <v>0</v>
      </c>
      <c r="Q17" s="403">
        <v>0</v>
      </c>
      <c r="R17" s="403">
        <v>0</v>
      </c>
      <c r="S17" s="403">
        <v>0</v>
      </c>
      <c r="T17" s="403">
        <v>0</v>
      </c>
      <c r="U17" s="403">
        <v>0</v>
      </c>
      <c r="V17" s="403">
        <v>0</v>
      </c>
      <c r="W17" s="403">
        <v>0</v>
      </c>
      <c r="X17" s="403">
        <v>0</v>
      </c>
      <c r="Y17" s="403">
        <v>0</v>
      </c>
      <c r="Z17" s="403">
        <v>0</v>
      </c>
      <c r="AA17" s="403">
        <v>0</v>
      </c>
      <c r="AB17" s="403">
        <v>0</v>
      </c>
      <c r="AC17" s="403">
        <v>0</v>
      </c>
      <c r="AD17" s="403">
        <v>0</v>
      </c>
      <c r="AE17" s="403">
        <v>0</v>
      </c>
      <c r="AF17" s="403">
        <v>0</v>
      </c>
    </row>
    <row r="18" spans="1:32" s="401" customFormat="1" ht="61.5" customHeight="1" x14ac:dyDescent="0.35">
      <c r="A18" s="750" t="s">
        <v>55</v>
      </c>
      <c r="B18" s="750"/>
      <c r="C18" s="402">
        <v>0</v>
      </c>
      <c r="D18" s="402">
        <v>0</v>
      </c>
      <c r="E18" s="402">
        <v>0</v>
      </c>
      <c r="F18" s="402">
        <v>0</v>
      </c>
      <c r="G18" s="402">
        <v>0</v>
      </c>
      <c r="H18" s="402">
        <v>0</v>
      </c>
      <c r="I18" s="402">
        <v>0</v>
      </c>
      <c r="J18" s="402">
        <v>0</v>
      </c>
      <c r="K18" s="402">
        <v>1</v>
      </c>
      <c r="L18" s="402">
        <v>0</v>
      </c>
      <c r="M18" s="402">
        <v>5</v>
      </c>
      <c r="N18" s="402">
        <v>0</v>
      </c>
      <c r="O18" s="402">
        <v>5</v>
      </c>
      <c r="P18" s="402">
        <v>0</v>
      </c>
      <c r="Q18" s="402">
        <v>9</v>
      </c>
      <c r="R18" s="402">
        <v>5</v>
      </c>
      <c r="S18" s="402">
        <v>1</v>
      </c>
      <c r="T18" s="402">
        <v>0</v>
      </c>
      <c r="U18" s="402">
        <v>1</v>
      </c>
      <c r="V18" s="402">
        <v>0</v>
      </c>
      <c r="W18" s="402">
        <v>0</v>
      </c>
      <c r="X18" s="402">
        <v>0</v>
      </c>
      <c r="Y18" s="402">
        <v>0</v>
      </c>
      <c r="Z18" s="402">
        <v>0</v>
      </c>
      <c r="AA18" s="402">
        <v>7</v>
      </c>
      <c r="AB18" s="402">
        <v>0</v>
      </c>
      <c r="AC18" s="402">
        <v>7</v>
      </c>
      <c r="AD18" s="402">
        <v>15</v>
      </c>
      <c r="AE18" s="402">
        <v>5</v>
      </c>
      <c r="AF18" s="402">
        <v>20</v>
      </c>
    </row>
    <row r="19" spans="1:32" s="400" customFormat="1" ht="61.5" customHeight="1" x14ac:dyDescent="0.35">
      <c r="A19" s="403">
        <v>11</v>
      </c>
      <c r="B19" s="403" t="s">
        <v>52</v>
      </c>
      <c r="C19" s="403">
        <v>0</v>
      </c>
      <c r="D19" s="403">
        <v>0</v>
      </c>
      <c r="E19" s="403">
        <v>0</v>
      </c>
      <c r="F19" s="403">
        <v>0</v>
      </c>
      <c r="G19" s="403">
        <v>0</v>
      </c>
      <c r="H19" s="403">
        <v>0</v>
      </c>
      <c r="I19" s="403">
        <v>0</v>
      </c>
      <c r="J19" s="403">
        <v>0</v>
      </c>
      <c r="K19" s="403">
        <v>1</v>
      </c>
      <c r="L19" s="403">
        <v>0</v>
      </c>
      <c r="M19" s="403">
        <v>17</v>
      </c>
      <c r="N19" s="403">
        <v>0</v>
      </c>
      <c r="O19" s="403">
        <v>8</v>
      </c>
      <c r="P19" s="403">
        <v>0</v>
      </c>
      <c r="Q19" s="403">
        <v>36</v>
      </c>
      <c r="R19" s="403">
        <v>0</v>
      </c>
      <c r="S19" s="403">
        <v>3</v>
      </c>
      <c r="T19" s="403">
        <v>0</v>
      </c>
      <c r="U19" s="403">
        <v>10</v>
      </c>
      <c r="V19" s="403">
        <v>0</v>
      </c>
      <c r="W19" s="403">
        <v>0</v>
      </c>
      <c r="X19" s="403">
        <v>0</v>
      </c>
      <c r="Y19" s="403">
        <v>0</v>
      </c>
      <c r="Z19" s="403">
        <v>0</v>
      </c>
      <c r="AA19" s="403">
        <v>12</v>
      </c>
      <c r="AB19" s="403">
        <v>0</v>
      </c>
      <c r="AC19" s="403">
        <v>12</v>
      </c>
      <c r="AD19" s="403">
        <v>63</v>
      </c>
      <c r="AE19" s="403">
        <v>0</v>
      </c>
      <c r="AF19" s="403">
        <v>63</v>
      </c>
    </row>
    <row r="20" spans="1:32" s="400" customFormat="1" ht="61.5" customHeight="1" x14ac:dyDescent="0.35">
      <c r="A20" s="403">
        <v>12</v>
      </c>
      <c r="B20" s="403" t="s">
        <v>53</v>
      </c>
      <c r="C20" s="403">
        <v>0</v>
      </c>
      <c r="D20" s="403">
        <v>0</v>
      </c>
      <c r="E20" s="403">
        <v>0</v>
      </c>
      <c r="F20" s="403">
        <v>0</v>
      </c>
      <c r="G20" s="403">
        <v>0</v>
      </c>
      <c r="H20" s="403">
        <v>0</v>
      </c>
      <c r="I20" s="403">
        <v>0</v>
      </c>
      <c r="J20" s="403">
        <v>0</v>
      </c>
      <c r="K20" s="403">
        <v>1</v>
      </c>
      <c r="L20" s="403">
        <v>0</v>
      </c>
      <c r="M20" s="403">
        <v>3</v>
      </c>
      <c r="N20" s="403">
        <v>0</v>
      </c>
      <c r="O20" s="403">
        <v>2</v>
      </c>
      <c r="P20" s="403">
        <v>0</v>
      </c>
      <c r="Q20" s="403">
        <v>7</v>
      </c>
      <c r="R20" s="403">
        <v>0</v>
      </c>
      <c r="S20" s="403">
        <v>3</v>
      </c>
      <c r="T20" s="403">
        <v>0</v>
      </c>
      <c r="U20" s="403">
        <v>6</v>
      </c>
      <c r="V20" s="403">
        <v>0</v>
      </c>
      <c r="W20" s="403">
        <v>0</v>
      </c>
      <c r="X20" s="403">
        <v>0</v>
      </c>
      <c r="Y20" s="403">
        <v>0</v>
      </c>
      <c r="Z20" s="403">
        <v>0</v>
      </c>
      <c r="AA20" s="403">
        <v>6</v>
      </c>
      <c r="AB20" s="403">
        <v>0</v>
      </c>
      <c r="AC20" s="403">
        <v>6</v>
      </c>
      <c r="AD20" s="403">
        <v>16</v>
      </c>
      <c r="AE20" s="403">
        <v>0</v>
      </c>
      <c r="AF20" s="403">
        <v>16</v>
      </c>
    </row>
    <row r="21" spans="1:32" s="400" customFormat="1" ht="61.5" customHeight="1" x14ac:dyDescent="0.35">
      <c r="A21" s="403">
        <v>13</v>
      </c>
      <c r="B21" s="403" t="s">
        <v>54</v>
      </c>
      <c r="C21" s="403">
        <v>1</v>
      </c>
      <c r="D21" s="403">
        <v>0</v>
      </c>
      <c r="E21" s="403">
        <v>3</v>
      </c>
      <c r="F21" s="403">
        <v>0</v>
      </c>
      <c r="G21" s="403">
        <v>0</v>
      </c>
      <c r="H21" s="403">
        <v>0</v>
      </c>
      <c r="I21" s="403">
        <v>7</v>
      </c>
      <c r="J21" s="403">
        <v>0</v>
      </c>
      <c r="K21" s="403">
        <v>4</v>
      </c>
      <c r="L21" s="403">
        <v>0</v>
      </c>
      <c r="M21" s="403">
        <v>45</v>
      </c>
      <c r="N21" s="403">
        <v>0</v>
      </c>
      <c r="O21" s="403">
        <v>7</v>
      </c>
      <c r="P21" s="403">
        <v>0</v>
      </c>
      <c r="Q21" s="403">
        <v>29</v>
      </c>
      <c r="R21" s="403">
        <v>0</v>
      </c>
      <c r="S21" s="403">
        <v>0</v>
      </c>
      <c r="T21" s="403">
        <v>0</v>
      </c>
      <c r="U21" s="403">
        <v>4</v>
      </c>
      <c r="V21" s="403">
        <v>0</v>
      </c>
      <c r="W21" s="403">
        <v>0</v>
      </c>
      <c r="X21" s="403">
        <v>0</v>
      </c>
      <c r="Y21" s="403">
        <v>0</v>
      </c>
      <c r="Z21" s="403">
        <v>0</v>
      </c>
      <c r="AA21" s="403">
        <v>12</v>
      </c>
      <c r="AB21" s="403">
        <v>0</v>
      </c>
      <c r="AC21" s="403">
        <v>12</v>
      </c>
      <c r="AD21" s="403">
        <v>88</v>
      </c>
      <c r="AE21" s="403">
        <v>0</v>
      </c>
      <c r="AF21" s="403">
        <v>88</v>
      </c>
    </row>
    <row r="22" spans="1:32" s="400" customFormat="1" ht="61.5" customHeight="1" x14ac:dyDescent="0.35">
      <c r="A22" s="403">
        <v>14</v>
      </c>
      <c r="B22" s="403" t="s">
        <v>160</v>
      </c>
      <c r="C22" s="403">
        <v>0</v>
      </c>
      <c r="D22" s="403">
        <v>0</v>
      </c>
      <c r="E22" s="403">
        <v>0</v>
      </c>
      <c r="F22" s="403">
        <v>0</v>
      </c>
      <c r="G22" s="403">
        <v>0</v>
      </c>
      <c r="H22" s="403">
        <v>0</v>
      </c>
      <c r="I22" s="403">
        <v>2</v>
      </c>
      <c r="J22" s="403">
        <v>0</v>
      </c>
      <c r="K22" s="403">
        <v>4</v>
      </c>
      <c r="L22" s="403">
        <v>0</v>
      </c>
      <c r="M22" s="403">
        <v>28</v>
      </c>
      <c r="N22" s="403">
        <v>0</v>
      </c>
      <c r="O22" s="403">
        <v>6</v>
      </c>
      <c r="P22" s="403">
        <v>0</v>
      </c>
      <c r="Q22" s="403">
        <v>17</v>
      </c>
      <c r="R22" s="403">
        <v>0</v>
      </c>
      <c r="S22" s="403">
        <v>0</v>
      </c>
      <c r="T22" s="403">
        <v>0</v>
      </c>
      <c r="U22" s="403">
        <v>0</v>
      </c>
      <c r="V22" s="403">
        <v>0</v>
      </c>
      <c r="W22" s="403">
        <v>0</v>
      </c>
      <c r="X22" s="403">
        <v>0</v>
      </c>
      <c r="Y22" s="403">
        <v>0</v>
      </c>
      <c r="Z22" s="403">
        <v>0</v>
      </c>
      <c r="AA22" s="403">
        <v>10</v>
      </c>
      <c r="AB22" s="403">
        <v>0</v>
      </c>
      <c r="AC22" s="403">
        <v>10</v>
      </c>
      <c r="AD22" s="403">
        <v>47</v>
      </c>
      <c r="AE22" s="403">
        <v>0</v>
      </c>
      <c r="AF22" s="403">
        <v>47</v>
      </c>
    </row>
    <row r="23" spans="1:32" s="401" customFormat="1" ht="61.5" customHeight="1" x14ac:dyDescent="0.35">
      <c r="A23" s="750" t="s">
        <v>22</v>
      </c>
      <c r="B23" s="750"/>
      <c r="C23" s="402">
        <v>1</v>
      </c>
      <c r="D23" s="402">
        <v>0</v>
      </c>
      <c r="E23" s="402">
        <v>3</v>
      </c>
      <c r="F23" s="402">
        <v>0</v>
      </c>
      <c r="G23" s="402">
        <v>0</v>
      </c>
      <c r="H23" s="402">
        <v>0</v>
      </c>
      <c r="I23" s="402">
        <v>9</v>
      </c>
      <c r="J23" s="402">
        <v>0</v>
      </c>
      <c r="K23" s="402">
        <v>10</v>
      </c>
      <c r="L23" s="402">
        <v>0</v>
      </c>
      <c r="M23" s="402">
        <v>93</v>
      </c>
      <c r="N23" s="402">
        <v>0</v>
      </c>
      <c r="O23" s="402">
        <v>23</v>
      </c>
      <c r="P23" s="402">
        <v>0</v>
      </c>
      <c r="Q23" s="402">
        <v>89</v>
      </c>
      <c r="R23" s="402">
        <v>0</v>
      </c>
      <c r="S23" s="402">
        <v>6</v>
      </c>
      <c r="T23" s="402">
        <v>0</v>
      </c>
      <c r="U23" s="402">
        <v>20</v>
      </c>
      <c r="V23" s="402">
        <v>0</v>
      </c>
      <c r="W23" s="402">
        <v>0</v>
      </c>
      <c r="X23" s="402">
        <v>0</v>
      </c>
      <c r="Y23" s="402">
        <v>0</v>
      </c>
      <c r="Z23" s="402">
        <v>0</v>
      </c>
      <c r="AA23" s="402">
        <v>40</v>
      </c>
      <c r="AB23" s="402">
        <v>0</v>
      </c>
      <c r="AC23" s="402">
        <v>40</v>
      </c>
      <c r="AD23" s="402">
        <v>214</v>
      </c>
      <c r="AE23" s="402">
        <v>0</v>
      </c>
      <c r="AF23" s="402">
        <v>214</v>
      </c>
    </row>
    <row r="24" spans="1:32" s="401" customFormat="1" ht="61.5" customHeight="1" x14ac:dyDescent="0.35">
      <c r="A24" s="750" t="s">
        <v>149</v>
      </c>
      <c r="B24" s="750"/>
      <c r="C24" s="402">
        <v>1</v>
      </c>
      <c r="D24" s="402">
        <v>0</v>
      </c>
      <c r="E24" s="402">
        <v>3</v>
      </c>
      <c r="F24" s="402">
        <v>0</v>
      </c>
      <c r="G24" s="402">
        <v>0</v>
      </c>
      <c r="H24" s="402">
        <v>0</v>
      </c>
      <c r="I24" s="402">
        <v>9</v>
      </c>
      <c r="J24" s="402">
        <v>0</v>
      </c>
      <c r="K24" s="402">
        <v>11</v>
      </c>
      <c r="L24" s="402">
        <v>0</v>
      </c>
      <c r="M24" s="402">
        <v>98</v>
      </c>
      <c r="N24" s="402">
        <v>0</v>
      </c>
      <c r="O24" s="402">
        <v>28</v>
      </c>
      <c r="P24" s="402">
        <v>0</v>
      </c>
      <c r="Q24" s="402">
        <v>98</v>
      </c>
      <c r="R24" s="402">
        <v>5</v>
      </c>
      <c r="S24" s="402">
        <v>7</v>
      </c>
      <c r="T24" s="402">
        <v>0</v>
      </c>
      <c r="U24" s="402">
        <v>21</v>
      </c>
      <c r="V24" s="402">
        <v>0</v>
      </c>
      <c r="W24" s="402">
        <v>0</v>
      </c>
      <c r="X24" s="402">
        <v>0</v>
      </c>
      <c r="Y24" s="402">
        <v>0</v>
      </c>
      <c r="Z24" s="402">
        <v>0</v>
      </c>
      <c r="AA24" s="402">
        <v>47</v>
      </c>
      <c r="AB24" s="402">
        <v>0</v>
      </c>
      <c r="AC24" s="402">
        <v>47</v>
      </c>
      <c r="AD24" s="402">
        <v>229</v>
      </c>
      <c r="AE24" s="402">
        <v>5</v>
      </c>
      <c r="AF24" s="402">
        <v>234</v>
      </c>
    </row>
  </sheetData>
  <mergeCells count="28">
    <mergeCell ref="A1:AD1"/>
    <mergeCell ref="U3:V3"/>
    <mergeCell ref="W3:X3"/>
    <mergeCell ref="Y3:Z3"/>
    <mergeCell ref="AA3:AC3"/>
    <mergeCell ref="A12:B12"/>
    <mergeCell ref="A13:B13"/>
    <mergeCell ref="A18:B18"/>
    <mergeCell ref="A23:B23"/>
    <mergeCell ref="A24:B24"/>
    <mergeCell ref="AD3:AF3"/>
    <mergeCell ref="A8:B8"/>
    <mergeCell ref="AA2:AF2"/>
    <mergeCell ref="C3:D3"/>
    <mergeCell ref="E3:F3"/>
    <mergeCell ref="G3:H3"/>
    <mergeCell ref="I3:J3"/>
    <mergeCell ref="K3:L3"/>
    <mergeCell ref="M3:N3"/>
    <mergeCell ref="O3:P3"/>
    <mergeCell ref="W2:Z2"/>
    <mergeCell ref="Q3:R3"/>
    <mergeCell ref="S3:T3"/>
    <mergeCell ref="C2:F2"/>
    <mergeCell ref="G2:J2"/>
    <mergeCell ref="K2:N2"/>
    <mergeCell ref="O2:R2"/>
    <mergeCell ref="S2:V2"/>
  </mergeCells>
  <pageMargins left="0.70866141732283472" right="0.70866141732283472" top="0.74803149606299213" bottom="0.74803149606299213" header="0.31496062992125984" footer="0.31496062992125984"/>
  <pageSetup paperSize="9" scale="2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22" workbookViewId="0">
      <selection sqref="A1:B43"/>
    </sheetView>
  </sheetViews>
  <sheetFormatPr defaultRowHeight="12.75" x14ac:dyDescent="0.2"/>
  <cols>
    <col min="1" max="1" width="66" customWidth="1"/>
    <col min="2" max="2" width="87.42578125" customWidth="1"/>
  </cols>
  <sheetData>
    <row r="1" spans="1:2" ht="15.75" x14ac:dyDescent="0.2">
      <c r="A1" s="207" t="s">
        <v>59</v>
      </c>
      <c r="B1" s="207" t="s">
        <v>82</v>
      </c>
    </row>
    <row r="2" spans="1:2" x14ac:dyDescent="0.2">
      <c r="A2" s="208">
        <v>14</v>
      </c>
      <c r="B2" s="208">
        <v>14</v>
      </c>
    </row>
    <row r="3" spans="1:2" x14ac:dyDescent="0.2">
      <c r="A3" s="760" t="s">
        <v>216</v>
      </c>
      <c r="B3" s="760" t="s">
        <v>206</v>
      </c>
    </row>
    <row r="4" spans="1:2" x14ac:dyDescent="0.2">
      <c r="A4" s="761"/>
      <c r="B4" s="761"/>
    </row>
    <row r="5" spans="1:2" x14ac:dyDescent="0.2">
      <c r="A5" s="762"/>
      <c r="B5" s="762"/>
    </row>
    <row r="6" spans="1:2" x14ac:dyDescent="0.2">
      <c r="A6" s="760" t="s">
        <v>218</v>
      </c>
      <c r="B6" s="760" t="s">
        <v>215</v>
      </c>
    </row>
    <row r="7" spans="1:2" x14ac:dyDescent="0.2">
      <c r="A7" s="761"/>
      <c r="B7" s="761"/>
    </row>
    <row r="8" spans="1:2" x14ac:dyDescent="0.2">
      <c r="A8" s="762"/>
      <c r="B8" s="762"/>
    </row>
    <row r="9" spans="1:2" x14ac:dyDescent="0.2">
      <c r="A9" s="754" t="s">
        <v>219</v>
      </c>
      <c r="B9" s="754" t="s">
        <v>207</v>
      </c>
    </row>
    <row r="10" spans="1:2" x14ac:dyDescent="0.2">
      <c r="A10" s="755"/>
      <c r="B10" s="755"/>
    </row>
    <row r="11" spans="1:2" x14ac:dyDescent="0.2">
      <c r="A11" s="755"/>
      <c r="B11" s="755"/>
    </row>
    <row r="12" spans="1:2" x14ac:dyDescent="0.2">
      <c r="A12" s="756"/>
      <c r="B12" s="756"/>
    </row>
    <row r="13" spans="1:2" x14ac:dyDescent="0.2">
      <c r="A13" s="754" t="s">
        <v>220</v>
      </c>
      <c r="B13" s="757" t="s">
        <v>208</v>
      </c>
    </row>
    <row r="14" spans="1:2" x14ac:dyDescent="0.2">
      <c r="A14" s="755"/>
      <c r="B14" s="758"/>
    </row>
    <row r="15" spans="1:2" x14ac:dyDescent="0.2">
      <c r="A15" s="755"/>
      <c r="B15" s="758"/>
    </row>
    <row r="16" spans="1:2" x14ac:dyDescent="0.2">
      <c r="A16" s="756"/>
      <c r="B16" s="759"/>
    </row>
    <row r="17" spans="1:2" ht="15.75" x14ac:dyDescent="0.2">
      <c r="A17" s="224" t="s">
        <v>221</v>
      </c>
      <c r="B17" s="224" t="s">
        <v>209</v>
      </c>
    </row>
    <row r="18" spans="1:2" ht="15.75" x14ac:dyDescent="0.2">
      <c r="A18" s="224" t="s">
        <v>94</v>
      </c>
      <c r="B18" s="224" t="s">
        <v>94</v>
      </c>
    </row>
    <row r="19" spans="1:2" ht="15.75" x14ac:dyDescent="0.2">
      <c r="A19" s="224" t="s">
        <v>222</v>
      </c>
      <c r="B19" s="224" t="s">
        <v>210</v>
      </c>
    </row>
    <row r="20" spans="1:2" ht="15.75" x14ac:dyDescent="0.2">
      <c r="A20" s="224" t="s">
        <v>223</v>
      </c>
      <c r="B20" s="224" t="s">
        <v>211</v>
      </c>
    </row>
    <row r="21" spans="1:2" ht="15.75" x14ac:dyDescent="0.2">
      <c r="A21" s="224" t="s">
        <v>94</v>
      </c>
      <c r="B21" s="224" t="s">
        <v>94</v>
      </c>
    </row>
    <row r="22" spans="1:2" ht="15.75" x14ac:dyDescent="0.2">
      <c r="A22" s="397" t="s">
        <v>224</v>
      </c>
      <c r="B22" s="224" t="s">
        <v>212</v>
      </c>
    </row>
    <row r="23" spans="1:2" ht="15.75" x14ac:dyDescent="0.2">
      <c r="A23" s="397" t="s">
        <v>225</v>
      </c>
      <c r="B23" s="224" t="s">
        <v>213</v>
      </c>
    </row>
    <row r="24" spans="1:2" ht="31.5" x14ac:dyDescent="0.2">
      <c r="A24" s="224" t="s">
        <v>226</v>
      </c>
      <c r="B24" s="224" t="s">
        <v>214</v>
      </c>
    </row>
    <row r="25" spans="1:2" ht="15.75" x14ac:dyDescent="0.2">
      <c r="A25" s="224" t="s">
        <v>94</v>
      </c>
      <c r="B25" s="224" t="s">
        <v>94</v>
      </c>
    </row>
    <row r="26" spans="1:2" ht="15.75" x14ac:dyDescent="0.2">
      <c r="A26" s="224" t="s">
        <v>227</v>
      </c>
      <c r="B26" s="224" t="s">
        <v>217</v>
      </c>
    </row>
    <row r="27" spans="1:2" ht="31.5" x14ac:dyDescent="0.2">
      <c r="A27" s="224" t="s">
        <v>228</v>
      </c>
      <c r="B27" s="224" t="s">
        <v>231</v>
      </c>
    </row>
    <row r="28" spans="1:2" ht="15.75" x14ac:dyDescent="0.2">
      <c r="A28" s="224" t="s">
        <v>94</v>
      </c>
      <c r="B28" s="224" t="s">
        <v>94</v>
      </c>
    </row>
    <row r="29" spans="1:2" ht="15.75" x14ac:dyDescent="0.2">
      <c r="A29" s="224" t="s">
        <v>229</v>
      </c>
      <c r="B29" s="224" t="s">
        <v>230</v>
      </c>
    </row>
    <row r="30" spans="1:2" ht="63" x14ac:dyDescent="0.2">
      <c r="A30" s="224" t="s">
        <v>232</v>
      </c>
      <c r="B30" s="224" t="s">
        <v>233</v>
      </c>
    </row>
    <row r="31" spans="1:2" ht="15.75" x14ac:dyDescent="0.2">
      <c r="A31" s="224" t="s">
        <v>94</v>
      </c>
      <c r="B31" s="224" t="s">
        <v>85</v>
      </c>
    </row>
    <row r="32" spans="1:2" ht="15.75" x14ac:dyDescent="0.2">
      <c r="A32" s="224" t="s">
        <v>234</v>
      </c>
      <c r="B32" s="224" t="s">
        <v>235</v>
      </c>
    </row>
    <row r="33" spans="1:2" ht="15.75" x14ac:dyDescent="0.2">
      <c r="A33" s="224" t="s">
        <v>236</v>
      </c>
      <c r="B33" s="224" t="s">
        <v>237</v>
      </c>
    </row>
    <row r="34" spans="1:2" ht="47.25" x14ac:dyDescent="0.2">
      <c r="A34" s="224" t="s">
        <v>239</v>
      </c>
      <c r="B34" s="224" t="s">
        <v>238</v>
      </c>
    </row>
    <row r="35" spans="1:2" ht="47.25" x14ac:dyDescent="0.2">
      <c r="A35" s="224" t="s">
        <v>240</v>
      </c>
      <c r="B35" s="224" t="s">
        <v>241</v>
      </c>
    </row>
    <row r="36" spans="1:2" ht="15.75" x14ac:dyDescent="0.2">
      <c r="A36" s="224" t="s">
        <v>94</v>
      </c>
      <c r="B36" s="224" t="s">
        <v>94</v>
      </c>
    </row>
    <row r="37" spans="1:2" ht="31.5" x14ac:dyDescent="0.2">
      <c r="A37" s="224" t="s">
        <v>242</v>
      </c>
      <c r="B37" s="224" t="s">
        <v>243</v>
      </c>
    </row>
    <row r="38" spans="1:2" ht="31.5" x14ac:dyDescent="0.2">
      <c r="A38" s="224" t="s">
        <v>244</v>
      </c>
      <c r="B38" s="224" t="s">
        <v>245</v>
      </c>
    </row>
    <row r="39" spans="1:2" ht="15.75" x14ac:dyDescent="0.2">
      <c r="A39" s="224" t="s">
        <v>94</v>
      </c>
      <c r="B39" s="224" t="s">
        <v>94</v>
      </c>
    </row>
    <row r="40" spans="1:2" ht="31.5" x14ac:dyDescent="0.2">
      <c r="A40" s="224" t="s">
        <v>247</v>
      </c>
      <c r="B40" s="224" t="s">
        <v>248</v>
      </c>
    </row>
    <row r="41" spans="1:2" ht="15.75" x14ac:dyDescent="0.2">
      <c r="A41" s="224" t="s">
        <v>249</v>
      </c>
      <c r="B41" s="224" t="s">
        <v>246</v>
      </c>
    </row>
    <row r="42" spans="1:2" ht="15.75" x14ac:dyDescent="0.2">
      <c r="A42" s="227" t="s">
        <v>94</v>
      </c>
      <c r="B42" s="227" t="s">
        <v>94</v>
      </c>
    </row>
    <row r="43" spans="1:2" ht="15.75" x14ac:dyDescent="0.2">
      <c r="A43" s="228" t="s">
        <v>94</v>
      </c>
      <c r="B43" s="228" t="s">
        <v>94</v>
      </c>
    </row>
  </sheetData>
  <mergeCells count="8">
    <mergeCell ref="A13:A16"/>
    <mergeCell ref="B13:B16"/>
    <mergeCell ref="A3:A5"/>
    <mergeCell ref="B3:B5"/>
    <mergeCell ref="A6:A8"/>
    <mergeCell ref="B6:B8"/>
    <mergeCell ref="A9:A12"/>
    <mergeCell ref="B9:B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74" sqref="A174:IV232"/>
    </sheetView>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F1"/>
    </sheetView>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
  <sheetViews>
    <sheetView workbookViewId="0">
      <selection sqref="A1:AF1"/>
    </sheetView>
  </sheetViews>
  <sheetFormatPr defaultRowHeight="12.75" x14ac:dyDescent="0.2"/>
  <sheetData>
    <row r="6" spans="1:1" s="764" customFormat="1" ht="144" customHeight="1" x14ac:dyDescent="0.2">
      <c r="A6" s="763" t="s">
        <v>274</v>
      </c>
    </row>
  </sheetData>
  <mergeCells count="1">
    <mergeCell ref="A6:XFD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9"/>
  <sheetViews>
    <sheetView view="pageBreakPreview" topLeftCell="A46" zoomScale="16" zoomScaleNormal="21" zoomScaleSheetLayoutView="16" zoomScalePageLayoutView="32" workbookViewId="0">
      <selection sqref="A1:AF1"/>
    </sheetView>
  </sheetViews>
  <sheetFormatPr defaultRowHeight="104.25" customHeight="1" x14ac:dyDescent="0.2"/>
  <cols>
    <col min="1" max="1" width="15.5703125" style="311" customWidth="1"/>
    <col min="2" max="2" width="56.5703125" style="311" customWidth="1"/>
    <col min="3" max="4" width="31.140625" style="260" customWidth="1"/>
    <col min="5" max="5" width="40.28515625" style="260" customWidth="1"/>
    <col min="6" max="6" width="41.42578125" style="260" customWidth="1"/>
    <col min="7" max="7" width="31.140625" style="260" customWidth="1"/>
    <col min="8" max="8" width="50.5703125" style="260" customWidth="1"/>
    <col min="9" max="9" width="31.140625" style="260" customWidth="1"/>
    <col min="10" max="10" width="39.85546875" style="260" customWidth="1"/>
    <col min="11" max="14" width="40.28515625" style="260" customWidth="1"/>
    <col min="15" max="18" width="31.140625" style="260" customWidth="1"/>
    <col min="19" max="19" width="36.7109375" style="260" customWidth="1"/>
    <col min="20" max="29" width="31.140625" style="260" customWidth="1"/>
    <col min="30" max="30" width="60.7109375" style="260" customWidth="1"/>
    <col min="31" max="31" width="38.28515625" style="260" customWidth="1"/>
    <col min="32" max="32" width="63.85546875" style="260" customWidth="1"/>
    <col min="33" max="33" width="41.42578125" style="260" customWidth="1"/>
    <col min="34" max="34" width="56.5703125" style="301" customWidth="1"/>
    <col min="35" max="35" width="31.140625" style="260" customWidth="1"/>
    <col min="36" max="36" width="39.28515625" style="260" customWidth="1"/>
    <col min="37" max="37" width="50.7109375" style="260" customWidth="1"/>
    <col min="38" max="38" width="53.5703125" style="260" customWidth="1"/>
    <col min="39" max="39" width="42.140625" style="260" customWidth="1"/>
    <col min="40" max="40" width="57.5703125" style="260" customWidth="1"/>
    <col min="41" max="41" width="63.85546875" style="260" customWidth="1"/>
    <col min="42" max="42" width="45.28515625" style="260" customWidth="1"/>
    <col min="43" max="43" width="20.7109375" style="260" bestFit="1" customWidth="1"/>
    <col min="44" max="44" width="15" style="260" customWidth="1"/>
    <col min="45" max="45" width="84.28515625" style="260" customWidth="1"/>
    <col min="46" max="46" width="9.140625" style="260"/>
    <col min="47" max="47" width="33.7109375" style="260" customWidth="1"/>
    <col min="48" max="16384" width="9.140625" style="260"/>
  </cols>
  <sheetData>
    <row r="1" spans="1:46" s="432" customFormat="1" ht="104.25" customHeight="1" x14ac:dyDescent="0.2">
      <c r="A1" s="701" t="s">
        <v>86</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539"/>
    </row>
    <row r="2" spans="1:46" s="540" customFormat="1" ht="104.25" customHeight="1" x14ac:dyDescent="0.2">
      <c r="A2" s="701" t="s">
        <v>279</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534"/>
      <c r="AH2" s="698"/>
      <c r="AI2" s="698"/>
      <c r="AJ2" s="698"/>
      <c r="AK2" s="698"/>
      <c r="AL2" s="698"/>
    </row>
    <row r="3" spans="1:46" s="172" customFormat="1" ht="104.25" customHeight="1" x14ac:dyDescent="0.2">
      <c r="AG3" s="765" t="s">
        <v>152</v>
      </c>
      <c r="AH3" s="766"/>
      <c r="AI3" s="767"/>
      <c r="AK3" s="603" t="s">
        <v>200</v>
      </c>
      <c r="AL3" s="603"/>
    </row>
    <row r="4" spans="1:46" s="173" customFormat="1" ht="104.25" customHeight="1" x14ac:dyDescent="0.2">
      <c r="A4" s="768" t="s">
        <v>0</v>
      </c>
      <c r="B4" s="768" t="s">
        <v>1</v>
      </c>
      <c r="C4" s="608" t="s">
        <v>2</v>
      </c>
      <c r="D4" s="609"/>
      <c r="E4" s="608" t="s">
        <v>3</v>
      </c>
      <c r="F4" s="609"/>
      <c r="G4" s="608" t="s">
        <v>4</v>
      </c>
      <c r="H4" s="609"/>
      <c r="I4" s="608" t="s">
        <v>5</v>
      </c>
      <c r="J4" s="609"/>
      <c r="K4" s="608" t="s">
        <v>6</v>
      </c>
      <c r="L4" s="609"/>
      <c r="M4" s="608" t="s">
        <v>7</v>
      </c>
      <c r="N4" s="609"/>
      <c r="O4" s="608" t="s">
        <v>41</v>
      </c>
      <c r="P4" s="609"/>
      <c r="Q4" s="608" t="s">
        <v>8</v>
      </c>
      <c r="R4" s="609"/>
      <c r="S4" s="608" t="s">
        <v>9</v>
      </c>
      <c r="T4" s="609"/>
      <c r="U4" s="608" t="s">
        <v>10</v>
      </c>
      <c r="V4" s="609"/>
      <c r="W4" s="608" t="s">
        <v>11</v>
      </c>
      <c r="X4" s="609"/>
      <c r="Y4" s="608" t="s">
        <v>12</v>
      </c>
      <c r="Z4" s="609"/>
      <c r="AA4" s="608" t="s">
        <v>42</v>
      </c>
      <c r="AB4" s="609"/>
      <c r="AC4" s="608" t="s">
        <v>43</v>
      </c>
      <c r="AD4" s="609"/>
      <c r="AE4" s="608" t="s">
        <v>44</v>
      </c>
      <c r="AF4" s="609"/>
      <c r="AG4" s="768" t="s">
        <v>13</v>
      </c>
      <c r="AH4" s="768" t="s">
        <v>14</v>
      </c>
      <c r="AI4" s="768" t="s">
        <v>15</v>
      </c>
      <c r="AJ4" s="608" t="s">
        <v>16</v>
      </c>
      <c r="AK4" s="609"/>
      <c r="AL4" s="768" t="s">
        <v>17</v>
      </c>
      <c r="AM4" s="702"/>
      <c r="AN4" s="703"/>
      <c r="AO4" s="703"/>
      <c r="AP4" s="703"/>
      <c r="AQ4" s="703"/>
      <c r="AR4" s="703"/>
      <c r="AS4" s="703"/>
    </row>
    <row r="5" spans="1:46" s="173" customFormat="1" ht="104.25" customHeight="1" x14ac:dyDescent="0.2">
      <c r="A5" s="769"/>
      <c r="B5" s="769"/>
      <c r="C5" s="537" t="s">
        <v>18</v>
      </c>
      <c r="D5" s="537" t="s">
        <v>19</v>
      </c>
      <c r="E5" s="537" t="s">
        <v>18</v>
      </c>
      <c r="F5" s="537" t="s">
        <v>19</v>
      </c>
      <c r="G5" s="537" t="s">
        <v>18</v>
      </c>
      <c r="H5" s="537" t="s">
        <v>19</v>
      </c>
      <c r="I5" s="537" t="s">
        <v>18</v>
      </c>
      <c r="J5" s="537" t="s">
        <v>19</v>
      </c>
      <c r="K5" s="537" t="s">
        <v>18</v>
      </c>
      <c r="L5" s="537" t="s">
        <v>19</v>
      </c>
      <c r="M5" s="537" t="s">
        <v>18</v>
      </c>
      <c r="N5" s="537" t="s">
        <v>19</v>
      </c>
      <c r="O5" s="537" t="s">
        <v>18</v>
      </c>
      <c r="P5" s="537" t="s">
        <v>19</v>
      </c>
      <c r="Q5" s="537" t="s">
        <v>18</v>
      </c>
      <c r="R5" s="537" t="s">
        <v>19</v>
      </c>
      <c r="S5" s="537" t="s">
        <v>18</v>
      </c>
      <c r="T5" s="537" t="s">
        <v>19</v>
      </c>
      <c r="U5" s="537" t="s">
        <v>18</v>
      </c>
      <c r="V5" s="537" t="s">
        <v>19</v>
      </c>
      <c r="W5" s="537" t="s">
        <v>18</v>
      </c>
      <c r="X5" s="537" t="s">
        <v>19</v>
      </c>
      <c r="Y5" s="537" t="s">
        <v>18</v>
      </c>
      <c r="Z5" s="537" t="s">
        <v>19</v>
      </c>
      <c r="AA5" s="537" t="s">
        <v>18</v>
      </c>
      <c r="AB5" s="537" t="s">
        <v>19</v>
      </c>
      <c r="AC5" s="537" t="s">
        <v>18</v>
      </c>
      <c r="AD5" s="537" t="s">
        <v>19</v>
      </c>
      <c r="AE5" s="537" t="s">
        <v>18</v>
      </c>
      <c r="AF5" s="537" t="s">
        <v>19</v>
      </c>
      <c r="AG5" s="769"/>
      <c r="AH5" s="769"/>
      <c r="AI5" s="769"/>
      <c r="AJ5" s="537" t="s">
        <v>18</v>
      </c>
      <c r="AK5" s="537" t="s">
        <v>19</v>
      </c>
      <c r="AL5" s="769"/>
      <c r="AN5" s="433"/>
      <c r="AO5" s="433"/>
      <c r="AP5" s="433"/>
      <c r="AQ5" s="433"/>
      <c r="AR5" s="433"/>
      <c r="AS5" s="433"/>
      <c r="AT5" s="433"/>
    </row>
    <row r="6" spans="1:46" s="172" customFormat="1" ht="104.25" customHeight="1" x14ac:dyDescent="0.2">
      <c r="A6" s="371">
        <v>7</v>
      </c>
      <c r="B6" s="371" t="s">
        <v>46</v>
      </c>
      <c r="C6" s="417">
        <v>0</v>
      </c>
      <c r="D6" s="417">
        <v>0</v>
      </c>
      <c r="E6" s="493">
        <v>0</v>
      </c>
      <c r="F6" s="493">
        <v>0</v>
      </c>
      <c r="G6" s="417">
        <v>0</v>
      </c>
      <c r="H6" s="417">
        <v>0</v>
      </c>
      <c r="I6" s="417">
        <v>0</v>
      </c>
      <c r="J6" s="417">
        <v>0</v>
      </c>
      <c r="K6" s="417">
        <v>6</v>
      </c>
      <c r="L6" s="417">
        <v>0</v>
      </c>
      <c r="M6" s="417">
        <v>0</v>
      </c>
      <c r="N6" s="417">
        <v>0</v>
      </c>
      <c r="O6" s="417">
        <v>0</v>
      </c>
      <c r="P6" s="417">
        <v>0</v>
      </c>
      <c r="Q6" s="417">
        <v>0</v>
      </c>
      <c r="R6" s="417">
        <v>0</v>
      </c>
      <c r="S6" s="417">
        <v>7</v>
      </c>
      <c r="T6" s="417">
        <v>0</v>
      </c>
      <c r="U6" s="417">
        <v>0</v>
      </c>
      <c r="V6" s="417">
        <v>0</v>
      </c>
      <c r="W6" s="417">
        <v>0</v>
      </c>
      <c r="X6" s="417">
        <v>0</v>
      </c>
      <c r="Y6" s="417">
        <v>0</v>
      </c>
      <c r="Z6" s="417">
        <v>0</v>
      </c>
      <c r="AA6" s="417">
        <v>0</v>
      </c>
      <c r="AB6" s="417">
        <v>0</v>
      </c>
      <c r="AC6" s="417">
        <v>0</v>
      </c>
      <c r="AD6" s="417">
        <v>0</v>
      </c>
      <c r="AE6" s="417">
        <v>0</v>
      </c>
      <c r="AF6" s="417">
        <v>0</v>
      </c>
      <c r="AG6" s="417">
        <v>0</v>
      </c>
      <c r="AH6" s="417">
        <v>0</v>
      </c>
      <c r="AI6" s="417">
        <v>0</v>
      </c>
      <c r="AJ6" s="417">
        <f>C6+E6+G6+I6+K6+M6+O6+Q6+S6+U6+W6+Y6+AA6+AC6+AE6+AG6+AH6+AI6</f>
        <v>13</v>
      </c>
      <c r="AK6" s="417">
        <f>D6+F6+H6+J6+L6+N6+P6+R6+T6+V6+X6+Z6+AB6+AD6+AF6</f>
        <v>0</v>
      </c>
      <c r="AL6" s="416">
        <f>AJ6+AK6</f>
        <v>13</v>
      </c>
      <c r="AM6" s="259"/>
      <c r="AN6" s="259"/>
      <c r="AO6" s="434"/>
    </row>
    <row r="7" spans="1:46" s="172" customFormat="1" ht="104.25" customHeight="1" x14ac:dyDescent="0.2">
      <c r="A7" s="371">
        <v>8</v>
      </c>
      <c r="B7" s="371" t="s">
        <v>157</v>
      </c>
      <c r="C7" s="417">
        <v>0</v>
      </c>
      <c r="D7" s="417">
        <v>0</v>
      </c>
      <c r="E7" s="493">
        <v>0</v>
      </c>
      <c r="F7" s="493">
        <v>0</v>
      </c>
      <c r="G7" s="417">
        <v>0</v>
      </c>
      <c r="H7" s="417">
        <v>0</v>
      </c>
      <c r="I7" s="417">
        <v>0</v>
      </c>
      <c r="J7" s="417">
        <v>0</v>
      </c>
      <c r="K7" s="417">
        <v>4</v>
      </c>
      <c r="L7" s="417">
        <v>0</v>
      </c>
      <c r="M7" s="417">
        <v>1</v>
      </c>
      <c r="N7" s="417">
        <v>0</v>
      </c>
      <c r="O7" s="417">
        <v>0</v>
      </c>
      <c r="P7" s="417">
        <v>0</v>
      </c>
      <c r="Q7" s="417">
        <v>0</v>
      </c>
      <c r="R7" s="417">
        <v>0</v>
      </c>
      <c r="S7" s="417">
        <v>5</v>
      </c>
      <c r="T7" s="417">
        <v>0</v>
      </c>
      <c r="U7" s="417">
        <v>0</v>
      </c>
      <c r="V7" s="417">
        <v>0</v>
      </c>
      <c r="W7" s="417">
        <v>0</v>
      </c>
      <c r="X7" s="417">
        <v>0</v>
      </c>
      <c r="Y7" s="417">
        <v>1</v>
      </c>
      <c r="Z7" s="417">
        <v>0</v>
      </c>
      <c r="AA7" s="417">
        <v>0</v>
      </c>
      <c r="AB7" s="417">
        <v>0</v>
      </c>
      <c r="AC7" s="417">
        <v>0</v>
      </c>
      <c r="AD7" s="417">
        <v>0</v>
      </c>
      <c r="AE7" s="417">
        <v>0</v>
      </c>
      <c r="AF7" s="417">
        <v>0</v>
      </c>
      <c r="AG7" s="417">
        <v>0</v>
      </c>
      <c r="AH7" s="417">
        <v>0</v>
      </c>
      <c r="AI7" s="417">
        <v>0</v>
      </c>
      <c r="AJ7" s="417">
        <f>C7+E7+G7+I7+K7+M7+O7+Q7+S7+U7+W7+Y7+AA7+AC7+AE7+AG7+AH7+AI7</f>
        <v>11</v>
      </c>
      <c r="AK7" s="417">
        <f>D7+F7+H7+J7+L7+N7+P7+R7+T7+V7+X7+Z7+AB7+AD7+AF7</f>
        <v>0</v>
      </c>
      <c r="AL7" s="416">
        <f>AJ7+AK7</f>
        <v>11</v>
      </c>
      <c r="AM7" s="259"/>
      <c r="AN7" s="259"/>
      <c r="AO7" s="434"/>
    </row>
    <row r="8" spans="1:46" s="172" customFormat="1" ht="104.25" customHeight="1" x14ac:dyDescent="0.2">
      <c r="A8" s="371">
        <v>9</v>
      </c>
      <c r="B8" s="371" t="s">
        <v>47</v>
      </c>
      <c r="C8" s="417">
        <v>0</v>
      </c>
      <c r="D8" s="417">
        <v>0</v>
      </c>
      <c r="E8" s="493">
        <v>0</v>
      </c>
      <c r="F8" s="493">
        <v>0</v>
      </c>
      <c r="G8" s="417">
        <v>0</v>
      </c>
      <c r="H8" s="417">
        <v>0</v>
      </c>
      <c r="I8" s="417">
        <v>0</v>
      </c>
      <c r="J8" s="417">
        <v>0</v>
      </c>
      <c r="K8" s="417">
        <v>5</v>
      </c>
      <c r="L8" s="417">
        <v>0</v>
      </c>
      <c r="M8" s="417">
        <v>1</v>
      </c>
      <c r="N8" s="417">
        <v>0</v>
      </c>
      <c r="O8" s="417">
        <v>0</v>
      </c>
      <c r="P8" s="417">
        <v>0</v>
      </c>
      <c r="Q8" s="417">
        <v>0</v>
      </c>
      <c r="R8" s="417">
        <v>0</v>
      </c>
      <c r="S8" s="417">
        <v>0</v>
      </c>
      <c r="T8" s="417">
        <v>0</v>
      </c>
      <c r="U8" s="417">
        <v>0</v>
      </c>
      <c r="V8" s="417">
        <v>0</v>
      </c>
      <c r="W8" s="417">
        <v>0</v>
      </c>
      <c r="X8" s="417">
        <v>0</v>
      </c>
      <c r="Y8" s="417">
        <v>1</v>
      </c>
      <c r="Z8" s="417">
        <v>0</v>
      </c>
      <c r="AA8" s="417">
        <v>0</v>
      </c>
      <c r="AB8" s="417">
        <v>0</v>
      </c>
      <c r="AC8" s="417">
        <v>0</v>
      </c>
      <c r="AD8" s="417">
        <v>0</v>
      </c>
      <c r="AE8" s="417">
        <v>0</v>
      </c>
      <c r="AF8" s="417">
        <v>0</v>
      </c>
      <c r="AG8" s="417">
        <v>0</v>
      </c>
      <c r="AH8" s="417">
        <v>0</v>
      </c>
      <c r="AI8" s="417">
        <v>0</v>
      </c>
      <c r="AJ8" s="417">
        <f>C8+E8+G8+I8+K8+M8+O8+Q8+S8+U8+W8+Y8+AA8+AC8+AE8+AG8+AH8+AI8</f>
        <v>7</v>
      </c>
      <c r="AK8" s="417">
        <f>D8+F8+H8+J8+L8+N8+P8+R8+T8+V8+X8+Z8+AB8+AD8+AF8</f>
        <v>0</v>
      </c>
      <c r="AL8" s="416">
        <f>AJ8+AK8</f>
        <v>7</v>
      </c>
      <c r="AM8" s="259"/>
      <c r="AN8" s="259"/>
      <c r="AO8" s="434"/>
    </row>
    <row r="9" spans="1:46" s="172" customFormat="1" ht="104.25" customHeight="1" x14ac:dyDescent="0.2">
      <c r="A9" s="371">
        <v>10</v>
      </c>
      <c r="B9" s="371" t="s">
        <v>50</v>
      </c>
      <c r="C9" s="417">
        <v>0</v>
      </c>
      <c r="D9" s="417">
        <v>0</v>
      </c>
      <c r="E9" s="493">
        <v>0</v>
      </c>
      <c r="F9" s="493">
        <v>0</v>
      </c>
      <c r="G9" s="417">
        <v>0</v>
      </c>
      <c r="H9" s="417">
        <v>0</v>
      </c>
      <c r="I9" s="417">
        <v>0</v>
      </c>
      <c r="J9" s="417">
        <v>0</v>
      </c>
      <c r="K9" s="417">
        <v>4</v>
      </c>
      <c r="L9" s="417">
        <v>0</v>
      </c>
      <c r="M9" s="417">
        <v>0</v>
      </c>
      <c r="N9" s="417">
        <v>0</v>
      </c>
      <c r="O9" s="417">
        <v>0</v>
      </c>
      <c r="P9" s="417">
        <v>0</v>
      </c>
      <c r="Q9" s="417">
        <v>0</v>
      </c>
      <c r="R9" s="417">
        <v>0</v>
      </c>
      <c r="S9" s="417">
        <v>0</v>
      </c>
      <c r="T9" s="417">
        <v>0</v>
      </c>
      <c r="U9" s="417">
        <v>0</v>
      </c>
      <c r="V9" s="417">
        <v>0</v>
      </c>
      <c r="W9" s="417">
        <v>0</v>
      </c>
      <c r="X9" s="417">
        <v>0</v>
      </c>
      <c r="Y9" s="417">
        <v>0</v>
      </c>
      <c r="Z9" s="417">
        <v>0</v>
      </c>
      <c r="AA9" s="417">
        <v>0</v>
      </c>
      <c r="AB9" s="417">
        <v>0</v>
      </c>
      <c r="AC9" s="417">
        <v>0</v>
      </c>
      <c r="AD9" s="417">
        <v>0</v>
      </c>
      <c r="AE9" s="417">
        <v>0</v>
      </c>
      <c r="AF9" s="417">
        <v>0</v>
      </c>
      <c r="AG9" s="417">
        <v>0</v>
      </c>
      <c r="AH9" s="417">
        <v>0</v>
      </c>
      <c r="AI9" s="417">
        <v>0</v>
      </c>
      <c r="AJ9" s="417">
        <f>C9+E9+G9+I9+K9+M9+O9+Q9+S9+U9+W9+Y9+AA9+AC9+AE9+AG9+AH9+AI9</f>
        <v>4</v>
      </c>
      <c r="AK9" s="417">
        <f>D9+F9+H9+J9+L9+N9+P9+R9+T9+V9+X9+Z9+AB9+AD9+AF9</f>
        <v>0</v>
      </c>
      <c r="AL9" s="416">
        <f>AJ9+AK9</f>
        <v>4</v>
      </c>
      <c r="AM9" s="259"/>
      <c r="AN9" s="259"/>
      <c r="AO9" s="434"/>
    </row>
    <row r="10" spans="1:46" s="173" customFormat="1" ht="104.25" customHeight="1" x14ac:dyDescent="0.2">
      <c r="A10" s="608" t="s">
        <v>55</v>
      </c>
      <c r="B10" s="609"/>
      <c r="C10" s="416">
        <f>SUM(C6:C9)</f>
        <v>0</v>
      </c>
      <c r="D10" s="416">
        <f t="shared" ref="D10:AI10" si="0">SUM(D6:D9)</f>
        <v>0</v>
      </c>
      <c r="E10" s="416">
        <f t="shared" si="0"/>
        <v>0</v>
      </c>
      <c r="F10" s="416">
        <f t="shared" si="0"/>
        <v>0</v>
      </c>
      <c r="G10" s="416">
        <f t="shared" si="0"/>
        <v>0</v>
      </c>
      <c r="H10" s="416">
        <f t="shared" si="0"/>
        <v>0</v>
      </c>
      <c r="I10" s="416">
        <f t="shared" si="0"/>
        <v>0</v>
      </c>
      <c r="J10" s="416">
        <f t="shared" si="0"/>
        <v>0</v>
      </c>
      <c r="K10" s="416">
        <f t="shared" si="0"/>
        <v>19</v>
      </c>
      <c r="L10" s="416">
        <f t="shared" si="0"/>
        <v>0</v>
      </c>
      <c r="M10" s="416">
        <f t="shared" si="0"/>
        <v>2</v>
      </c>
      <c r="N10" s="416">
        <f t="shared" si="0"/>
        <v>0</v>
      </c>
      <c r="O10" s="416">
        <f t="shared" si="0"/>
        <v>0</v>
      </c>
      <c r="P10" s="416">
        <f t="shared" si="0"/>
        <v>0</v>
      </c>
      <c r="Q10" s="416">
        <f t="shared" si="0"/>
        <v>0</v>
      </c>
      <c r="R10" s="416">
        <f t="shared" si="0"/>
        <v>0</v>
      </c>
      <c r="S10" s="416">
        <f t="shared" si="0"/>
        <v>12</v>
      </c>
      <c r="T10" s="416">
        <f t="shared" si="0"/>
        <v>0</v>
      </c>
      <c r="U10" s="416">
        <f t="shared" si="0"/>
        <v>0</v>
      </c>
      <c r="V10" s="416">
        <f t="shared" si="0"/>
        <v>0</v>
      </c>
      <c r="W10" s="416">
        <f t="shared" si="0"/>
        <v>0</v>
      </c>
      <c r="X10" s="416">
        <f t="shared" si="0"/>
        <v>0</v>
      </c>
      <c r="Y10" s="416">
        <f t="shared" si="0"/>
        <v>2</v>
      </c>
      <c r="Z10" s="416">
        <f t="shared" si="0"/>
        <v>0</v>
      </c>
      <c r="AA10" s="416">
        <f t="shared" si="0"/>
        <v>0</v>
      </c>
      <c r="AB10" s="416">
        <f t="shared" si="0"/>
        <v>0</v>
      </c>
      <c r="AC10" s="416">
        <f t="shared" si="0"/>
        <v>0</v>
      </c>
      <c r="AD10" s="416">
        <f t="shared" si="0"/>
        <v>0</v>
      </c>
      <c r="AE10" s="416">
        <f t="shared" si="0"/>
        <v>0</v>
      </c>
      <c r="AF10" s="416">
        <f t="shared" si="0"/>
        <v>0</v>
      </c>
      <c r="AG10" s="416">
        <f t="shared" si="0"/>
        <v>0</v>
      </c>
      <c r="AH10" s="416">
        <f t="shared" si="0"/>
        <v>0</v>
      </c>
      <c r="AI10" s="416">
        <f t="shared" si="0"/>
        <v>0</v>
      </c>
      <c r="AJ10" s="416">
        <f>C10+E10+G10+I10+K10+M10+O10+Q10+S10+U10+W10+Y10+AA10+AC10+AE10+AG10+AH10+AI10</f>
        <v>35</v>
      </c>
      <c r="AK10" s="416">
        <f>D10+F10+H10+J10+L10+N10+P10+R10+T10+V10+X10+Z10+AB10+AD10+AF10</f>
        <v>0</v>
      </c>
      <c r="AL10" s="416">
        <f>AJ10+AK10</f>
        <v>35</v>
      </c>
      <c r="AM10" s="440"/>
      <c r="AN10" s="440"/>
      <c r="AO10" s="439"/>
    </row>
    <row r="11" spans="1:46" s="534" customFormat="1" ht="104.25" customHeight="1" x14ac:dyDescent="0.2">
      <c r="A11" s="532"/>
      <c r="B11" s="532"/>
      <c r="C11" s="532"/>
      <c r="D11" s="770"/>
      <c r="E11" s="770"/>
      <c r="F11" s="770"/>
      <c r="G11" s="770"/>
      <c r="H11" s="198"/>
      <c r="I11" s="532"/>
      <c r="J11" s="532"/>
      <c r="K11" s="532"/>
      <c r="L11" s="532" t="s">
        <v>85</v>
      </c>
      <c r="M11" s="532"/>
      <c r="N11" s="532"/>
      <c r="O11" s="532"/>
      <c r="P11" s="532"/>
      <c r="Q11" s="532"/>
      <c r="R11" s="771"/>
      <c r="S11" s="771"/>
      <c r="T11" s="771"/>
      <c r="U11" s="532"/>
      <c r="V11" s="532"/>
      <c r="W11" s="532"/>
      <c r="X11" s="532"/>
      <c r="Y11" s="532"/>
      <c r="Z11" s="532"/>
      <c r="AA11" s="532"/>
      <c r="AE11" s="532"/>
      <c r="AF11" s="532"/>
      <c r="AG11" s="532"/>
      <c r="AI11" s="770"/>
      <c r="AJ11" s="770"/>
      <c r="AK11" s="770"/>
    </row>
    <row r="12" spans="1:46" s="540" customFormat="1" ht="104.25" customHeight="1" x14ac:dyDescent="0.2">
      <c r="A12" s="701" t="s">
        <v>280</v>
      </c>
      <c r="B12" s="701"/>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701"/>
      <c r="AC12" s="701"/>
      <c r="AD12" s="701"/>
      <c r="AE12" s="701"/>
      <c r="AF12" s="701"/>
      <c r="AG12" s="534"/>
      <c r="AH12" s="698"/>
      <c r="AI12" s="698"/>
      <c r="AJ12" s="698"/>
      <c r="AK12" s="698"/>
      <c r="AL12" s="698"/>
    </row>
    <row r="13" spans="1:46" s="172" customFormat="1" ht="104.25" customHeight="1" x14ac:dyDescent="0.2">
      <c r="AG13" s="765" t="s">
        <v>152</v>
      </c>
      <c r="AH13" s="766"/>
      <c r="AI13" s="767"/>
      <c r="AK13" s="616" t="s">
        <v>201</v>
      </c>
      <c r="AL13" s="616"/>
    </row>
    <row r="14" spans="1:46" s="540" customFormat="1" ht="104.25" customHeight="1" x14ac:dyDescent="0.2">
      <c r="A14" s="768" t="s">
        <v>0</v>
      </c>
      <c r="B14" s="768" t="s">
        <v>1</v>
      </c>
      <c r="C14" s="608" t="s">
        <v>2</v>
      </c>
      <c r="D14" s="609"/>
      <c r="E14" s="608" t="s">
        <v>3</v>
      </c>
      <c r="F14" s="609"/>
      <c r="G14" s="608" t="s">
        <v>4</v>
      </c>
      <c r="H14" s="609"/>
      <c r="I14" s="608" t="s">
        <v>5</v>
      </c>
      <c r="J14" s="609"/>
      <c r="K14" s="608" t="s">
        <v>6</v>
      </c>
      <c r="L14" s="609"/>
      <c r="M14" s="608" t="s">
        <v>7</v>
      </c>
      <c r="N14" s="609"/>
      <c r="O14" s="608" t="s">
        <v>41</v>
      </c>
      <c r="P14" s="609"/>
      <c r="Q14" s="608" t="s">
        <v>8</v>
      </c>
      <c r="R14" s="609"/>
      <c r="S14" s="608" t="s">
        <v>9</v>
      </c>
      <c r="T14" s="609"/>
      <c r="U14" s="608" t="s">
        <v>10</v>
      </c>
      <c r="V14" s="609"/>
      <c r="W14" s="608" t="s">
        <v>11</v>
      </c>
      <c r="X14" s="609"/>
      <c r="Y14" s="608" t="s">
        <v>12</v>
      </c>
      <c r="Z14" s="609"/>
      <c r="AA14" s="608" t="s">
        <v>42</v>
      </c>
      <c r="AB14" s="609"/>
      <c r="AC14" s="608" t="s">
        <v>43</v>
      </c>
      <c r="AD14" s="609"/>
      <c r="AE14" s="608" t="s">
        <v>44</v>
      </c>
      <c r="AF14" s="609"/>
      <c r="AG14" s="768" t="s">
        <v>13</v>
      </c>
      <c r="AH14" s="768" t="s">
        <v>14</v>
      </c>
      <c r="AI14" s="768" t="s">
        <v>15</v>
      </c>
      <c r="AJ14" s="608" t="s">
        <v>16</v>
      </c>
      <c r="AK14" s="609"/>
      <c r="AL14" s="768" t="s">
        <v>17</v>
      </c>
      <c r="AM14" s="696"/>
      <c r="AN14" s="697"/>
      <c r="AO14" s="697"/>
      <c r="AP14" s="697"/>
      <c r="AQ14" s="697"/>
      <c r="AR14" s="697"/>
      <c r="AS14" s="697"/>
    </row>
    <row r="15" spans="1:46" s="540" customFormat="1" ht="104.25" customHeight="1" x14ac:dyDescent="0.2">
      <c r="A15" s="769"/>
      <c r="B15" s="769"/>
      <c r="C15" s="537" t="s">
        <v>18</v>
      </c>
      <c r="D15" s="537" t="s">
        <v>19</v>
      </c>
      <c r="E15" s="537" t="s">
        <v>18</v>
      </c>
      <c r="F15" s="537" t="s">
        <v>19</v>
      </c>
      <c r="G15" s="537" t="s">
        <v>18</v>
      </c>
      <c r="H15" s="537" t="s">
        <v>19</v>
      </c>
      <c r="I15" s="537" t="s">
        <v>18</v>
      </c>
      <c r="J15" s="537" t="s">
        <v>19</v>
      </c>
      <c r="K15" s="537" t="s">
        <v>18</v>
      </c>
      <c r="L15" s="537" t="s">
        <v>19</v>
      </c>
      <c r="M15" s="537" t="s">
        <v>18</v>
      </c>
      <c r="N15" s="537" t="s">
        <v>19</v>
      </c>
      <c r="O15" s="537" t="s">
        <v>18</v>
      </c>
      <c r="P15" s="537" t="s">
        <v>19</v>
      </c>
      <c r="Q15" s="537" t="s">
        <v>18</v>
      </c>
      <c r="R15" s="537" t="s">
        <v>19</v>
      </c>
      <c r="S15" s="537" t="s">
        <v>18</v>
      </c>
      <c r="T15" s="537" t="s">
        <v>19</v>
      </c>
      <c r="U15" s="537" t="s">
        <v>18</v>
      </c>
      <c r="V15" s="537" t="s">
        <v>19</v>
      </c>
      <c r="W15" s="537" t="s">
        <v>18</v>
      </c>
      <c r="X15" s="537" t="s">
        <v>19</v>
      </c>
      <c r="Y15" s="537" t="s">
        <v>18</v>
      </c>
      <c r="Z15" s="537" t="s">
        <v>19</v>
      </c>
      <c r="AA15" s="537" t="s">
        <v>18</v>
      </c>
      <c r="AB15" s="537" t="s">
        <v>19</v>
      </c>
      <c r="AC15" s="537" t="s">
        <v>18</v>
      </c>
      <c r="AD15" s="537" t="s">
        <v>19</v>
      </c>
      <c r="AE15" s="537" t="s">
        <v>18</v>
      </c>
      <c r="AF15" s="537" t="s">
        <v>19</v>
      </c>
      <c r="AG15" s="769"/>
      <c r="AH15" s="769"/>
      <c r="AI15" s="769"/>
      <c r="AJ15" s="537" t="s">
        <v>18</v>
      </c>
      <c r="AK15" s="537" t="s">
        <v>19</v>
      </c>
      <c r="AL15" s="769"/>
      <c r="AN15" s="443"/>
      <c r="AO15" s="310"/>
      <c r="AP15" s="310"/>
      <c r="AQ15" s="310"/>
      <c r="AR15" s="310"/>
      <c r="AS15" s="310"/>
      <c r="AT15" s="310"/>
    </row>
    <row r="16" spans="1:46" s="533" customFormat="1" ht="104.25" customHeight="1" x14ac:dyDescent="0.2">
      <c r="A16" s="371">
        <v>7</v>
      </c>
      <c r="B16" s="371" t="s">
        <v>46</v>
      </c>
      <c r="C16" s="417">
        <f>C6+'[9]Nov-20'!C70</f>
        <v>0</v>
      </c>
      <c r="D16" s="417">
        <f>D6+'[9]Nov-20'!D70</f>
        <v>0</v>
      </c>
      <c r="E16" s="417">
        <f>E6+'[9]Nov-20'!E70</f>
        <v>0</v>
      </c>
      <c r="F16" s="417">
        <f>F6+'[9]Nov-20'!F70</f>
        <v>0</v>
      </c>
      <c r="G16" s="417">
        <f>G6+'[9]Nov-20'!G70</f>
        <v>0</v>
      </c>
      <c r="H16" s="417">
        <f>H6+'[9]Nov-20'!H70</f>
        <v>0</v>
      </c>
      <c r="I16" s="417">
        <f>I6+'[9]Nov-20'!I70</f>
        <v>0</v>
      </c>
      <c r="J16" s="417">
        <f>J6+'[9]Nov-20'!J70</f>
        <v>0</v>
      </c>
      <c r="K16" s="417">
        <f>K6+'[9]Nov-20'!K70</f>
        <v>50</v>
      </c>
      <c r="L16" s="417">
        <f>L6+'[9]Nov-20'!L70</f>
        <v>0</v>
      </c>
      <c r="M16" s="417">
        <f>M6+'[9]Nov-20'!M70</f>
        <v>21</v>
      </c>
      <c r="N16" s="417">
        <f>N6+'[9]Nov-20'!N70</f>
        <v>0</v>
      </c>
      <c r="O16" s="417">
        <f>O6+'[9]Nov-20'!O70</f>
        <v>0</v>
      </c>
      <c r="P16" s="417">
        <f>P6+'[9]Nov-20'!P70</f>
        <v>0</v>
      </c>
      <c r="Q16" s="417">
        <f>Q6+'[9]Nov-20'!Q70</f>
        <v>0</v>
      </c>
      <c r="R16" s="417">
        <f>R6+'[9]Nov-20'!R70</f>
        <v>0</v>
      </c>
      <c r="S16" s="417">
        <f>S6+'[9]Nov-20'!S70</f>
        <v>24</v>
      </c>
      <c r="T16" s="417">
        <f>T6+'[9]Nov-20'!T70</f>
        <v>0</v>
      </c>
      <c r="U16" s="417">
        <f>U6+'[9]Nov-20'!U70</f>
        <v>0</v>
      </c>
      <c r="V16" s="417">
        <f>V6+'[9]Nov-20'!V70</f>
        <v>0</v>
      </c>
      <c r="W16" s="417">
        <f>W6+'[9]Nov-20'!W70</f>
        <v>0</v>
      </c>
      <c r="X16" s="417">
        <f>X6+'[9]Nov-20'!X70</f>
        <v>0</v>
      </c>
      <c r="Y16" s="417">
        <f>Y6+'[9]Nov-20'!Y70</f>
        <v>2</v>
      </c>
      <c r="Z16" s="417">
        <f>Z6+'[9]Nov-20'!Z70</f>
        <v>0</v>
      </c>
      <c r="AA16" s="417">
        <f>AA6+'[9]Nov-20'!AA70</f>
        <v>0</v>
      </c>
      <c r="AB16" s="417">
        <f>AB6+'[9]Nov-20'!AB70</f>
        <v>0</v>
      </c>
      <c r="AC16" s="417">
        <f>AC6+'[9]Nov-20'!AC70</f>
        <v>0</v>
      </c>
      <c r="AD16" s="417">
        <f>AD6+'[9]Nov-20'!AD70</f>
        <v>0</v>
      </c>
      <c r="AE16" s="417">
        <f>AE6+'[9]Nov-20'!AE70</f>
        <v>0</v>
      </c>
      <c r="AF16" s="417">
        <f>AF6+'[9]Nov-20'!AF70</f>
        <v>0</v>
      </c>
      <c r="AG16" s="417">
        <f>AG6+'[9]Nov-20'!AG70</f>
        <v>0</v>
      </c>
      <c r="AH16" s="417">
        <f>AH6+'[9]Nov-20'!AH70</f>
        <v>0</v>
      </c>
      <c r="AI16" s="417">
        <f>AI6+'[9]Nov-20'!AI70</f>
        <v>0</v>
      </c>
      <c r="AJ16" s="417">
        <f>AJ6+'[9]Nov-20'!AJ70</f>
        <v>97</v>
      </c>
      <c r="AK16" s="417">
        <f>AK6+'[9]Nov-20'!AK70</f>
        <v>0</v>
      </c>
      <c r="AL16" s="417">
        <f>AL6+'[9]Nov-20'!AL70</f>
        <v>97</v>
      </c>
      <c r="AO16" s="296"/>
    </row>
    <row r="17" spans="1:46" s="533" customFormat="1" ht="104.25" customHeight="1" x14ac:dyDescent="0.2">
      <c r="A17" s="371">
        <v>8</v>
      </c>
      <c r="B17" s="371" t="s">
        <v>157</v>
      </c>
      <c r="C17" s="417">
        <f>C7+'[9]Nov-20'!C71</f>
        <v>0</v>
      </c>
      <c r="D17" s="417">
        <f>D7+'[9]Nov-20'!D71</f>
        <v>0</v>
      </c>
      <c r="E17" s="417">
        <f>E7+'[9]Nov-20'!E71</f>
        <v>0</v>
      </c>
      <c r="F17" s="417">
        <f>F7+'[9]Nov-20'!F71</f>
        <v>0</v>
      </c>
      <c r="G17" s="417">
        <f>G7+'[9]Nov-20'!G71</f>
        <v>1</v>
      </c>
      <c r="H17" s="417">
        <f>H7+'[9]Nov-20'!H71</f>
        <v>0</v>
      </c>
      <c r="I17" s="417">
        <f>I7+'[9]Nov-20'!I71</f>
        <v>0</v>
      </c>
      <c r="J17" s="417">
        <f>J7+'[9]Nov-20'!J71</f>
        <v>0</v>
      </c>
      <c r="K17" s="417">
        <f>K7+'[9]Nov-20'!K71</f>
        <v>45</v>
      </c>
      <c r="L17" s="417">
        <f>L7+'[9]Nov-20'!L71</f>
        <v>0</v>
      </c>
      <c r="M17" s="417">
        <f>M7+'[9]Nov-20'!M71</f>
        <v>21</v>
      </c>
      <c r="N17" s="417">
        <f>N7+'[9]Nov-20'!N71</f>
        <v>0</v>
      </c>
      <c r="O17" s="417">
        <f>O7+'[9]Nov-20'!O71</f>
        <v>0</v>
      </c>
      <c r="P17" s="417">
        <f>P7+'[9]Nov-20'!P71</f>
        <v>0</v>
      </c>
      <c r="Q17" s="417">
        <f>Q7+'[9]Nov-20'!Q71</f>
        <v>0</v>
      </c>
      <c r="R17" s="417">
        <f>R7+'[9]Nov-20'!R71</f>
        <v>0</v>
      </c>
      <c r="S17" s="417">
        <f>S7+'[9]Nov-20'!S71</f>
        <v>28</v>
      </c>
      <c r="T17" s="417">
        <f>T7+'[9]Nov-20'!T71</f>
        <v>0</v>
      </c>
      <c r="U17" s="417">
        <f>U7+'[9]Nov-20'!U71</f>
        <v>0</v>
      </c>
      <c r="V17" s="417">
        <f>V7+'[9]Nov-20'!V71</f>
        <v>0</v>
      </c>
      <c r="W17" s="417">
        <f>W7+'[9]Nov-20'!W71</f>
        <v>0</v>
      </c>
      <c r="X17" s="417">
        <f>X7+'[9]Nov-20'!X71</f>
        <v>0</v>
      </c>
      <c r="Y17" s="417">
        <f>Y7+'[9]Nov-20'!Y71</f>
        <v>10</v>
      </c>
      <c r="Z17" s="417">
        <f>Z7+'[9]Nov-20'!Z71</f>
        <v>0</v>
      </c>
      <c r="AA17" s="417">
        <f>AA7+'[9]Nov-20'!AA71</f>
        <v>0</v>
      </c>
      <c r="AB17" s="417">
        <f>AB7+'[9]Nov-20'!AB71</f>
        <v>0</v>
      </c>
      <c r="AC17" s="417">
        <f>AC7+'[9]Nov-20'!AC71</f>
        <v>0</v>
      </c>
      <c r="AD17" s="417">
        <f>AD7+'[9]Nov-20'!AD71</f>
        <v>0</v>
      </c>
      <c r="AE17" s="417">
        <f>AE7+'[9]Nov-20'!AE71</f>
        <v>0</v>
      </c>
      <c r="AF17" s="417">
        <f>AF7+'[9]Nov-20'!AF71</f>
        <v>0</v>
      </c>
      <c r="AG17" s="417">
        <f>AG7+'[9]Nov-20'!AG71</f>
        <v>0</v>
      </c>
      <c r="AH17" s="417">
        <f>AH7+'[9]Nov-20'!AH71</f>
        <v>0</v>
      </c>
      <c r="AI17" s="417">
        <f>AI7+'[9]Nov-20'!AI71</f>
        <v>5</v>
      </c>
      <c r="AJ17" s="417">
        <f>AJ7+'[9]Nov-20'!AJ71</f>
        <v>110</v>
      </c>
      <c r="AK17" s="417">
        <f>AK7+'[9]Nov-20'!AK71</f>
        <v>0</v>
      </c>
      <c r="AL17" s="417">
        <f>AL7+'[9]Nov-20'!AL71</f>
        <v>110</v>
      </c>
      <c r="AO17" s="296"/>
    </row>
    <row r="18" spans="1:46" s="533" customFormat="1" ht="104.25" customHeight="1" x14ac:dyDescent="0.2">
      <c r="A18" s="371">
        <v>9</v>
      </c>
      <c r="B18" s="371" t="s">
        <v>47</v>
      </c>
      <c r="C18" s="417">
        <f>C8+'[9]Nov-20'!C72</f>
        <v>0</v>
      </c>
      <c r="D18" s="417">
        <f>D8+'[9]Nov-20'!D72</f>
        <v>0</v>
      </c>
      <c r="E18" s="417">
        <f>E8+'[9]Nov-20'!E72</f>
        <v>0</v>
      </c>
      <c r="F18" s="417">
        <f>F8+'[9]Nov-20'!F72</f>
        <v>0</v>
      </c>
      <c r="G18" s="417">
        <f>G8+'[9]Nov-20'!G72</f>
        <v>0</v>
      </c>
      <c r="H18" s="417">
        <f>H8+'[9]Nov-20'!H72</f>
        <v>0</v>
      </c>
      <c r="I18" s="417">
        <f>I8+'[9]Nov-20'!I72</f>
        <v>0</v>
      </c>
      <c r="J18" s="417">
        <f>J8+'[9]Nov-20'!J72</f>
        <v>0</v>
      </c>
      <c r="K18" s="417">
        <f>K8+'[9]Nov-20'!K72</f>
        <v>83</v>
      </c>
      <c r="L18" s="417">
        <f>L8+'[9]Nov-20'!L72</f>
        <v>0</v>
      </c>
      <c r="M18" s="417">
        <f>M8+'[9]Nov-20'!M72</f>
        <v>21</v>
      </c>
      <c r="N18" s="417">
        <f>N8+'[9]Nov-20'!N72</f>
        <v>0</v>
      </c>
      <c r="O18" s="417">
        <f>O8+'[9]Nov-20'!O72</f>
        <v>0</v>
      </c>
      <c r="P18" s="417">
        <f>P8+'[9]Nov-20'!P72</f>
        <v>0</v>
      </c>
      <c r="Q18" s="417">
        <f>Q8+'[9]Nov-20'!Q72</f>
        <v>0</v>
      </c>
      <c r="R18" s="417">
        <f>R8+'[9]Nov-20'!R72</f>
        <v>0</v>
      </c>
      <c r="S18" s="417">
        <f>S8+'[9]Nov-20'!S72</f>
        <v>17</v>
      </c>
      <c r="T18" s="417">
        <f>T8+'[9]Nov-20'!T72</f>
        <v>0</v>
      </c>
      <c r="U18" s="417">
        <f>U8+'[9]Nov-20'!U72</f>
        <v>0</v>
      </c>
      <c r="V18" s="417">
        <f>V8+'[9]Nov-20'!V72</f>
        <v>0</v>
      </c>
      <c r="W18" s="417">
        <f>W8+'[9]Nov-20'!W72</f>
        <v>0</v>
      </c>
      <c r="X18" s="417">
        <f>X8+'[9]Nov-20'!X72</f>
        <v>0</v>
      </c>
      <c r="Y18" s="417">
        <f>Y8+'[9]Nov-20'!Y72</f>
        <v>15</v>
      </c>
      <c r="Z18" s="417">
        <f>Z8+'[9]Nov-20'!Z72</f>
        <v>0</v>
      </c>
      <c r="AA18" s="417">
        <f>AA8+'[9]Nov-20'!AA72</f>
        <v>0</v>
      </c>
      <c r="AB18" s="417">
        <f>AB8+'[9]Nov-20'!AB72</f>
        <v>0</v>
      </c>
      <c r="AC18" s="417">
        <f>AC8+'[9]Nov-20'!AC72</f>
        <v>0</v>
      </c>
      <c r="AD18" s="417">
        <f>AD8+'[9]Nov-20'!AD72</f>
        <v>0</v>
      </c>
      <c r="AE18" s="417">
        <f>AE8+'[9]Nov-20'!AE72</f>
        <v>0</v>
      </c>
      <c r="AF18" s="417">
        <f>AF8+'[9]Nov-20'!AF72</f>
        <v>0</v>
      </c>
      <c r="AG18" s="417">
        <f>AG8+'[9]Nov-20'!AG72</f>
        <v>0</v>
      </c>
      <c r="AH18" s="417">
        <f>AH8+'[9]Nov-20'!AH72</f>
        <v>3</v>
      </c>
      <c r="AI18" s="417">
        <f>AI8+'[9]Nov-20'!AI72</f>
        <v>5</v>
      </c>
      <c r="AJ18" s="417">
        <f>AJ8+'[9]Nov-20'!AJ72</f>
        <v>144</v>
      </c>
      <c r="AK18" s="417">
        <f>AK8+'[9]Nov-20'!AK72</f>
        <v>0</v>
      </c>
      <c r="AL18" s="417">
        <f>AL8+'[9]Nov-20'!AL72</f>
        <v>144</v>
      </c>
      <c r="AO18" s="296"/>
    </row>
    <row r="19" spans="1:46" s="533" customFormat="1" ht="104.25" customHeight="1" x14ac:dyDescent="0.2">
      <c r="A19" s="371">
        <v>10</v>
      </c>
      <c r="B19" s="371" t="s">
        <v>50</v>
      </c>
      <c r="C19" s="417">
        <f>C9+'[9]Nov-20'!C73</f>
        <v>0</v>
      </c>
      <c r="D19" s="417">
        <f>D9+'[9]Nov-20'!D73</f>
        <v>0</v>
      </c>
      <c r="E19" s="417">
        <f>E9+'[9]Nov-20'!E73</f>
        <v>0</v>
      </c>
      <c r="F19" s="417">
        <f>F9+'[9]Nov-20'!F73</f>
        <v>0</v>
      </c>
      <c r="G19" s="417">
        <f>G9+'[9]Nov-20'!G73</f>
        <v>0</v>
      </c>
      <c r="H19" s="417">
        <f>H9+'[9]Nov-20'!H73</f>
        <v>0</v>
      </c>
      <c r="I19" s="417">
        <f>I9+'[9]Nov-20'!I73</f>
        <v>0</v>
      </c>
      <c r="J19" s="417">
        <f>J9+'[9]Nov-20'!J73</f>
        <v>0</v>
      </c>
      <c r="K19" s="417">
        <f>K9+'[9]Nov-20'!K73</f>
        <v>11</v>
      </c>
      <c r="L19" s="417">
        <f>L9+'[9]Nov-20'!L73</f>
        <v>0</v>
      </c>
      <c r="M19" s="417">
        <f>M9+'[9]Nov-20'!M73</f>
        <v>2</v>
      </c>
      <c r="N19" s="417">
        <f>N9+'[9]Nov-20'!N73</f>
        <v>0</v>
      </c>
      <c r="O19" s="417">
        <f>O9+'[9]Nov-20'!O73</f>
        <v>0</v>
      </c>
      <c r="P19" s="417">
        <f>P9+'[9]Nov-20'!P73</f>
        <v>0</v>
      </c>
      <c r="Q19" s="417">
        <f>Q9+'[9]Nov-20'!Q73</f>
        <v>0</v>
      </c>
      <c r="R19" s="417">
        <f>R9+'[9]Nov-20'!R73</f>
        <v>0</v>
      </c>
      <c r="S19" s="417">
        <f>S9+'[9]Nov-20'!S73</f>
        <v>8</v>
      </c>
      <c r="T19" s="417">
        <f>T9+'[9]Nov-20'!T73</f>
        <v>0</v>
      </c>
      <c r="U19" s="417">
        <f>U9+'[9]Nov-20'!U73</f>
        <v>0</v>
      </c>
      <c r="V19" s="417">
        <f>V9+'[9]Nov-20'!V73</f>
        <v>0</v>
      </c>
      <c r="W19" s="417">
        <f>W9+'[9]Nov-20'!W73</f>
        <v>0</v>
      </c>
      <c r="X19" s="417">
        <f>X9+'[9]Nov-20'!X73</f>
        <v>0</v>
      </c>
      <c r="Y19" s="417">
        <f>Y9+'[9]Nov-20'!Y73</f>
        <v>0</v>
      </c>
      <c r="Z19" s="417">
        <f>Z9+'[9]Nov-20'!Z73</f>
        <v>0</v>
      </c>
      <c r="AA19" s="417">
        <f>AA9+'[9]Nov-20'!AA73</f>
        <v>0</v>
      </c>
      <c r="AB19" s="417">
        <f>AB9+'[9]Nov-20'!AB73</f>
        <v>0</v>
      </c>
      <c r="AC19" s="417">
        <f>AC9+'[9]Nov-20'!AC73</f>
        <v>0</v>
      </c>
      <c r="AD19" s="417">
        <f>AD9+'[9]Nov-20'!AD73</f>
        <v>0</v>
      </c>
      <c r="AE19" s="417">
        <f>AE9+'[9]Nov-20'!AE73</f>
        <v>0</v>
      </c>
      <c r="AF19" s="417">
        <f>AF9+'[9]Nov-20'!AF73</f>
        <v>0</v>
      </c>
      <c r="AG19" s="417">
        <f>AG9+'[9]Nov-20'!AG73</f>
        <v>0</v>
      </c>
      <c r="AH19" s="417">
        <f>AH9+'[9]Nov-20'!AH73</f>
        <v>0</v>
      </c>
      <c r="AI19" s="417">
        <f>AI9+'[9]Nov-20'!AI73</f>
        <v>0</v>
      </c>
      <c r="AJ19" s="417">
        <f>AJ9+'[9]Nov-20'!AJ73</f>
        <v>21</v>
      </c>
      <c r="AK19" s="417">
        <f>AK9+'[9]Nov-20'!AK73</f>
        <v>0</v>
      </c>
      <c r="AL19" s="417">
        <f>AL9+'[9]Nov-20'!AL73</f>
        <v>21</v>
      </c>
      <c r="AO19" s="296"/>
    </row>
    <row r="20" spans="1:46" s="534" customFormat="1" ht="104.25" customHeight="1" x14ac:dyDescent="0.2">
      <c r="A20" s="608" t="s">
        <v>55</v>
      </c>
      <c r="B20" s="609"/>
      <c r="C20" s="416">
        <f>C10+'[9]Nov-20'!C74</f>
        <v>0</v>
      </c>
      <c r="D20" s="416">
        <f>D10+'[9]Nov-20'!D74</f>
        <v>0</v>
      </c>
      <c r="E20" s="416">
        <f>E10+'[9]Nov-20'!E74</f>
        <v>0</v>
      </c>
      <c r="F20" s="416">
        <f>F10+'[9]Nov-20'!F74</f>
        <v>0</v>
      </c>
      <c r="G20" s="416">
        <f>G10+'[9]Nov-20'!G74</f>
        <v>1</v>
      </c>
      <c r="H20" s="416">
        <f>H10+'[9]Nov-20'!H74</f>
        <v>0</v>
      </c>
      <c r="I20" s="416">
        <f>I10+'[9]Nov-20'!I74</f>
        <v>0</v>
      </c>
      <c r="J20" s="416">
        <f>J10+'[9]Nov-20'!J74</f>
        <v>0</v>
      </c>
      <c r="K20" s="416">
        <f>K10+'[9]Nov-20'!K74</f>
        <v>189</v>
      </c>
      <c r="L20" s="416">
        <f>L10+'[9]Nov-20'!L74</f>
        <v>0</v>
      </c>
      <c r="M20" s="416">
        <f>M10+'[9]Nov-20'!M74</f>
        <v>65</v>
      </c>
      <c r="N20" s="416">
        <f>N10+'[9]Nov-20'!N74</f>
        <v>0</v>
      </c>
      <c r="O20" s="416">
        <f>O10+'[9]Nov-20'!O74</f>
        <v>0</v>
      </c>
      <c r="P20" s="416">
        <f>P10+'[9]Nov-20'!P74</f>
        <v>0</v>
      </c>
      <c r="Q20" s="416">
        <f>Q10+'[9]Nov-20'!Q74</f>
        <v>0</v>
      </c>
      <c r="R20" s="416">
        <f>R10+'[9]Nov-20'!R74</f>
        <v>0</v>
      </c>
      <c r="S20" s="416">
        <f>S10+'[9]Nov-20'!S74</f>
        <v>77</v>
      </c>
      <c r="T20" s="416">
        <f>T10+'[9]Nov-20'!T74</f>
        <v>0</v>
      </c>
      <c r="U20" s="416">
        <f>U10+'[9]Nov-20'!U74</f>
        <v>0</v>
      </c>
      <c r="V20" s="416">
        <f>V10+'[9]Nov-20'!V74</f>
        <v>0</v>
      </c>
      <c r="W20" s="416">
        <f>W10+'[9]Nov-20'!W74</f>
        <v>0</v>
      </c>
      <c r="X20" s="416">
        <f>X10+'[9]Nov-20'!X74</f>
        <v>0</v>
      </c>
      <c r="Y20" s="416">
        <f>Y10+'[9]Nov-20'!Y74</f>
        <v>27</v>
      </c>
      <c r="Z20" s="416">
        <f>Z10+'[9]Nov-20'!Z74</f>
        <v>0</v>
      </c>
      <c r="AA20" s="416">
        <f>AA10+'[9]Nov-20'!AA74</f>
        <v>0</v>
      </c>
      <c r="AB20" s="416">
        <f>AB10+'[9]Nov-20'!AB74</f>
        <v>0</v>
      </c>
      <c r="AC20" s="416">
        <f>AC10+'[9]Nov-20'!AC74</f>
        <v>0</v>
      </c>
      <c r="AD20" s="416">
        <f>AD10+'[9]Nov-20'!AD74</f>
        <v>0</v>
      </c>
      <c r="AE20" s="416">
        <f>AE10+'[9]Nov-20'!AE74</f>
        <v>0</v>
      </c>
      <c r="AF20" s="416">
        <f>AF10+'[9]Nov-20'!AF74</f>
        <v>0</v>
      </c>
      <c r="AG20" s="416">
        <f>AG10+'[9]Nov-20'!AG74</f>
        <v>0</v>
      </c>
      <c r="AH20" s="416">
        <f>AH10+'[9]Nov-20'!AH74</f>
        <v>3</v>
      </c>
      <c r="AI20" s="416">
        <f>AI10+'[9]Nov-20'!AI74</f>
        <v>10</v>
      </c>
      <c r="AJ20" s="416">
        <f>AJ10+'[9]Nov-20'!AJ74</f>
        <v>372</v>
      </c>
      <c r="AK20" s="416">
        <f>AK10+'[9]Nov-20'!AK74</f>
        <v>0</v>
      </c>
      <c r="AL20" s="416">
        <f>AL10+'[9]Nov-20'!AL74</f>
        <v>372</v>
      </c>
      <c r="AM20" s="534">
        <f>AL20-372</f>
        <v>0</v>
      </c>
      <c r="AO20" s="255"/>
    </row>
    <row r="21" spans="1:46" s="215" customFormat="1" ht="104.25" customHeight="1" x14ac:dyDescent="0.2">
      <c r="A21" s="535"/>
      <c r="B21" s="535"/>
      <c r="C21" s="535"/>
      <c r="D21" s="430"/>
      <c r="E21" s="430"/>
      <c r="F21" s="430"/>
      <c r="G21" s="214"/>
      <c r="H21" s="214"/>
      <c r="I21" s="535"/>
      <c r="J21" s="535"/>
      <c r="K21" s="535"/>
      <c r="L21" s="535"/>
      <c r="M21" s="535"/>
      <c r="N21" s="535"/>
      <c r="O21" s="535"/>
      <c r="P21" s="535"/>
      <c r="Q21" s="535"/>
      <c r="R21" s="535"/>
      <c r="S21" s="535"/>
      <c r="T21" s="535"/>
      <c r="U21" s="535"/>
      <c r="V21" s="535"/>
      <c r="W21" s="535"/>
      <c r="X21" s="535"/>
      <c r="Y21" s="535"/>
      <c r="Z21" s="535"/>
      <c r="AA21" s="535"/>
      <c r="AE21" s="535"/>
      <c r="AF21" s="535"/>
      <c r="AG21" s="535"/>
      <c r="AH21" s="540"/>
      <c r="AI21" s="430"/>
      <c r="AJ21" s="430"/>
      <c r="AK21" s="430"/>
    </row>
    <row r="22" spans="1:46" s="540" customFormat="1" ht="104.25" customHeight="1" x14ac:dyDescent="0.2">
      <c r="A22" s="768" t="s">
        <v>0</v>
      </c>
      <c r="B22" s="768" t="s">
        <v>1</v>
      </c>
      <c r="C22" s="608" t="s">
        <v>2</v>
      </c>
      <c r="D22" s="609"/>
      <c r="E22" s="608" t="s">
        <v>3</v>
      </c>
      <c r="F22" s="609"/>
      <c r="G22" s="608" t="s">
        <v>4</v>
      </c>
      <c r="H22" s="609"/>
      <c r="I22" s="608" t="s">
        <v>5</v>
      </c>
      <c r="J22" s="609"/>
      <c r="K22" s="608" t="s">
        <v>6</v>
      </c>
      <c r="L22" s="609"/>
      <c r="M22" s="608" t="s">
        <v>7</v>
      </c>
      <c r="N22" s="609"/>
      <c r="O22" s="608" t="s">
        <v>41</v>
      </c>
      <c r="P22" s="609"/>
      <c r="Q22" s="608" t="s">
        <v>8</v>
      </c>
      <c r="R22" s="609"/>
      <c r="S22" s="608" t="s">
        <v>9</v>
      </c>
      <c r="T22" s="609"/>
      <c r="U22" s="608" t="s">
        <v>10</v>
      </c>
      <c r="V22" s="609"/>
      <c r="W22" s="608" t="s">
        <v>11</v>
      </c>
      <c r="X22" s="609"/>
      <c r="Y22" s="608" t="s">
        <v>12</v>
      </c>
      <c r="Z22" s="609"/>
      <c r="AA22" s="608" t="s">
        <v>42</v>
      </c>
      <c r="AB22" s="609"/>
      <c r="AC22" s="608" t="s">
        <v>43</v>
      </c>
      <c r="AD22" s="609"/>
      <c r="AE22" s="608" t="s">
        <v>44</v>
      </c>
      <c r="AF22" s="609"/>
      <c r="AG22" s="768" t="s">
        <v>13</v>
      </c>
      <c r="AH22" s="768" t="s">
        <v>14</v>
      </c>
      <c r="AI22" s="768" t="s">
        <v>15</v>
      </c>
      <c r="AJ22" s="608" t="s">
        <v>16</v>
      </c>
      <c r="AK22" s="609"/>
      <c r="AL22" s="768" t="s">
        <v>17</v>
      </c>
      <c r="AM22" s="696"/>
      <c r="AN22" s="697"/>
      <c r="AO22" s="697"/>
      <c r="AP22" s="697"/>
      <c r="AQ22" s="697"/>
      <c r="AR22" s="697"/>
      <c r="AS22" s="697"/>
    </row>
    <row r="23" spans="1:46" s="540" customFormat="1" ht="104.25" customHeight="1" x14ac:dyDescent="0.2">
      <c r="A23" s="769"/>
      <c r="B23" s="769"/>
      <c r="C23" s="537" t="s">
        <v>18</v>
      </c>
      <c r="D23" s="537" t="s">
        <v>19</v>
      </c>
      <c r="E23" s="537" t="s">
        <v>18</v>
      </c>
      <c r="F23" s="537" t="s">
        <v>19</v>
      </c>
      <c r="G23" s="537" t="s">
        <v>18</v>
      </c>
      <c r="H23" s="537" t="s">
        <v>19</v>
      </c>
      <c r="I23" s="537" t="s">
        <v>18</v>
      </c>
      <c r="J23" s="537" t="s">
        <v>19</v>
      </c>
      <c r="K23" s="537" t="s">
        <v>18</v>
      </c>
      <c r="L23" s="537" t="s">
        <v>19</v>
      </c>
      <c r="M23" s="537" t="s">
        <v>18</v>
      </c>
      <c r="N23" s="537" t="s">
        <v>19</v>
      </c>
      <c r="O23" s="537" t="s">
        <v>18</v>
      </c>
      <c r="P23" s="537" t="s">
        <v>19</v>
      </c>
      <c r="Q23" s="537" t="s">
        <v>18</v>
      </c>
      <c r="R23" s="537" t="s">
        <v>19</v>
      </c>
      <c r="S23" s="537" t="s">
        <v>18</v>
      </c>
      <c r="T23" s="537" t="s">
        <v>19</v>
      </c>
      <c r="U23" s="537" t="s">
        <v>18</v>
      </c>
      <c r="V23" s="537" t="s">
        <v>19</v>
      </c>
      <c r="W23" s="537" t="s">
        <v>18</v>
      </c>
      <c r="X23" s="537" t="s">
        <v>19</v>
      </c>
      <c r="Y23" s="537" t="s">
        <v>18</v>
      </c>
      <c r="Z23" s="537" t="s">
        <v>19</v>
      </c>
      <c r="AA23" s="537" t="s">
        <v>18</v>
      </c>
      <c r="AB23" s="537" t="s">
        <v>19</v>
      </c>
      <c r="AC23" s="537" t="s">
        <v>18</v>
      </c>
      <c r="AD23" s="537" t="s">
        <v>19</v>
      </c>
      <c r="AE23" s="537" t="s">
        <v>18</v>
      </c>
      <c r="AF23" s="537" t="s">
        <v>19</v>
      </c>
      <c r="AG23" s="769"/>
      <c r="AH23" s="769"/>
      <c r="AI23" s="769"/>
      <c r="AJ23" s="537" t="s">
        <v>18</v>
      </c>
      <c r="AK23" s="537" t="s">
        <v>19</v>
      </c>
      <c r="AL23" s="769"/>
      <c r="AN23" s="443"/>
      <c r="AO23" s="310"/>
      <c r="AP23" s="310"/>
      <c r="AQ23" s="310"/>
      <c r="AR23" s="310"/>
      <c r="AS23" s="310"/>
      <c r="AT23" s="310"/>
    </row>
    <row r="24" spans="1:46" s="533" customFormat="1" ht="104.25" customHeight="1" x14ac:dyDescent="0.2">
      <c r="A24" s="371">
        <v>7</v>
      </c>
      <c r="B24" s="371" t="s">
        <v>46</v>
      </c>
      <c r="C24" s="417">
        <v>0</v>
      </c>
      <c r="D24" s="417">
        <v>0</v>
      </c>
      <c r="E24" s="417">
        <v>0</v>
      </c>
      <c r="F24" s="417">
        <v>0</v>
      </c>
      <c r="G24" s="417">
        <v>0</v>
      </c>
      <c r="H24" s="417">
        <v>0</v>
      </c>
      <c r="I24" s="417">
        <v>0</v>
      </c>
      <c r="J24" s="417">
        <v>0</v>
      </c>
      <c r="K24" s="417">
        <v>50</v>
      </c>
      <c r="L24" s="417">
        <v>0</v>
      </c>
      <c r="M24" s="417">
        <v>21</v>
      </c>
      <c r="N24" s="417">
        <v>0</v>
      </c>
      <c r="O24" s="417">
        <v>0</v>
      </c>
      <c r="P24" s="417">
        <v>0</v>
      </c>
      <c r="Q24" s="417">
        <v>0</v>
      </c>
      <c r="R24" s="417">
        <v>0</v>
      </c>
      <c r="S24" s="417">
        <v>24</v>
      </c>
      <c r="T24" s="417">
        <v>0</v>
      </c>
      <c r="U24" s="417">
        <v>0</v>
      </c>
      <c r="V24" s="417">
        <v>0</v>
      </c>
      <c r="W24" s="417">
        <v>0</v>
      </c>
      <c r="X24" s="417">
        <v>0</v>
      </c>
      <c r="Y24" s="417">
        <v>2</v>
      </c>
      <c r="Z24" s="417">
        <v>0</v>
      </c>
      <c r="AA24" s="417">
        <v>0</v>
      </c>
      <c r="AB24" s="417">
        <v>0</v>
      </c>
      <c r="AC24" s="417">
        <v>0</v>
      </c>
      <c r="AD24" s="417">
        <v>0</v>
      </c>
      <c r="AE24" s="417">
        <v>0</v>
      </c>
      <c r="AF24" s="417">
        <v>0</v>
      </c>
      <c r="AG24" s="417">
        <v>0</v>
      </c>
      <c r="AH24" s="417">
        <v>0</v>
      </c>
      <c r="AI24" s="417">
        <v>0</v>
      </c>
      <c r="AJ24" s="417">
        <f>C24+E24+G24+I24+K24+M24+O24+Q24+S24+U24+W24+Y24+AA24+AC24+AE24+AG24+AH24+AI24</f>
        <v>97</v>
      </c>
      <c r="AK24" s="417">
        <f>D24+F24+H24+J24+L24+N24+P24+R24+T24+V24+X24+Z24+AB24+AD24+AF24</f>
        <v>0</v>
      </c>
      <c r="AL24" s="417">
        <f>AJ24+AK24</f>
        <v>97</v>
      </c>
      <c r="AO24" s="296"/>
    </row>
    <row r="25" spans="1:46" s="533" customFormat="1" ht="104.25" customHeight="1" x14ac:dyDescent="0.2">
      <c r="A25" s="371">
        <v>8</v>
      </c>
      <c r="B25" s="371" t="s">
        <v>157</v>
      </c>
      <c r="C25" s="417">
        <v>0</v>
      </c>
      <c r="D25" s="417">
        <v>0</v>
      </c>
      <c r="E25" s="417">
        <v>0</v>
      </c>
      <c r="F25" s="417">
        <v>0</v>
      </c>
      <c r="G25" s="417">
        <v>1</v>
      </c>
      <c r="H25" s="417">
        <v>0</v>
      </c>
      <c r="I25" s="417">
        <v>0</v>
      </c>
      <c r="J25" s="417">
        <v>0</v>
      </c>
      <c r="K25" s="417">
        <v>45</v>
      </c>
      <c r="L25" s="417">
        <v>0</v>
      </c>
      <c r="M25" s="417">
        <v>21</v>
      </c>
      <c r="N25" s="417">
        <v>0</v>
      </c>
      <c r="O25" s="417">
        <v>0</v>
      </c>
      <c r="P25" s="417">
        <v>0</v>
      </c>
      <c r="Q25" s="417">
        <v>0</v>
      </c>
      <c r="R25" s="417">
        <v>0</v>
      </c>
      <c r="S25" s="417">
        <v>28</v>
      </c>
      <c r="T25" s="417">
        <v>0</v>
      </c>
      <c r="U25" s="417">
        <v>0</v>
      </c>
      <c r="V25" s="417">
        <v>0</v>
      </c>
      <c r="W25" s="417">
        <v>0</v>
      </c>
      <c r="X25" s="417">
        <v>0</v>
      </c>
      <c r="Y25" s="417">
        <v>10</v>
      </c>
      <c r="Z25" s="417">
        <v>0</v>
      </c>
      <c r="AA25" s="417">
        <v>0</v>
      </c>
      <c r="AB25" s="417">
        <v>0</v>
      </c>
      <c r="AC25" s="417">
        <v>0</v>
      </c>
      <c r="AD25" s="417">
        <v>0</v>
      </c>
      <c r="AE25" s="417">
        <v>0</v>
      </c>
      <c r="AF25" s="417">
        <v>0</v>
      </c>
      <c r="AG25" s="417">
        <f>AG15+'[9]Nov-20'!AG81</f>
        <v>0</v>
      </c>
      <c r="AH25" s="417">
        <v>0</v>
      </c>
      <c r="AI25" s="417">
        <v>5</v>
      </c>
      <c r="AJ25" s="417">
        <f>C25+E25+G25+I25+K25+M25+O25+Q25+S25+U25+W25+Y25+AA25+AC25+AE25+AG25+AH25+AI25</f>
        <v>110</v>
      </c>
      <c r="AK25" s="417">
        <f>D25+F25+H25+J25+L25+N25+P25+R25+T25+V25+X25+Z25+AB25+AD25+AF25</f>
        <v>0</v>
      </c>
      <c r="AL25" s="417">
        <f>AJ25+AK25</f>
        <v>110</v>
      </c>
      <c r="AO25" s="296"/>
    </row>
    <row r="26" spans="1:46" s="533" customFormat="1" ht="104.25" customHeight="1" x14ac:dyDescent="0.2">
      <c r="A26" s="371">
        <v>9</v>
      </c>
      <c r="B26" s="371" t="s">
        <v>47</v>
      </c>
      <c r="C26" s="417">
        <v>0</v>
      </c>
      <c r="D26" s="417">
        <v>0</v>
      </c>
      <c r="E26" s="417">
        <v>0</v>
      </c>
      <c r="F26" s="417">
        <v>0</v>
      </c>
      <c r="G26" s="417">
        <v>0</v>
      </c>
      <c r="H26" s="417">
        <v>0</v>
      </c>
      <c r="I26" s="417">
        <v>0</v>
      </c>
      <c r="J26" s="417">
        <v>0</v>
      </c>
      <c r="K26" s="417">
        <v>83</v>
      </c>
      <c r="L26" s="417">
        <v>0</v>
      </c>
      <c r="M26" s="417">
        <v>21</v>
      </c>
      <c r="N26" s="417">
        <v>0</v>
      </c>
      <c r="O26" s="417">
        <v>0</v>
      </c>
      <c r="P26" s="417">
        <v>0</v>
      </c>
      <c r="Q26" s="417">
        <v>0</v>
      </c>
      <c r="R26" s="417">
        <v>0</v>
      </c>
      <c r="S26" s="417">
        <v>17</v>
      </c>
      <c r="T26" s="417">
        <v>0</v>
      </c>
      <c r="U26" s="417">
        <v>0</v>
      </c>
      <c r="V26" s="417">
        <v>0</v>
      </c>
      <c r="W26" s="417">
        <v>0</v>
      </c>
      <c r="X26" s="417">
        <v>0</v>
      </c>
      <c r="Y26" s="417">
        <v>15</v>
      </c>
      <c r="Z26" s="417">
        <v>0</v>
      </c>
      <c r="AA26" s="417">
        <v>0</v>
      </c>
      <c r="AB26" s="417">
        <v>0</v>
      </c>
      <c r="AC26" s="417">
        <v>0</v>
      </c>
      <c r="AD26" s="417">
        <v>0</v>
      </c>
      <c r="AE26" s="417">
        <v>0</v>
      </c>
      <c r="AF26" s="417">
        <v>0</v>
      </c>
      <c r="AG26" s="417">
        <f>AG16+'[9]Nov-20'!AG82</f>
        <v>0</v>
      </c>
      <c r="AH26" s="417">
        <v>3</v>
      </c>
      <c r="AI26" s="417">
        <f>AI16+'[9]Nov-20'!AI82</f>
        <v>5</v>
      </c>
      <c r="AJ26" s="417">
        <f>C26+E26+G26+I26+K26+M26+O26+Q26+S26+U26+W26+Y26+AA26+AC26+AE26+AG26+AH26+AI26</f>
        <v>144</v>
      </c>
      <c r="AK26" s="417">
        <f>D26+F26+H26+J26+L26+N26+P26+R26+T26+V26+X26+Z26+AB26+AD26+AF26</f>
        <v>0</v>
      </c>
      <c r="AL26" s="417">
        <f>AJ26+AK26</f>
        <v>144</v>
      </c>
      <c r="AO26" s="296"/>
    </row>
    <row r="27" spans="1:46" s="533" customFormat="1" ht="104.25" customHeight="1" x14ac:dyDescent="0.2">
      <c r="A27" s="371">
        <v>10</v>
      </c>
      <c r="B27" s="371" t="s">
        <v>50</v>
      </c>
      <c r="C27" s="417">
        <v>0</v>
      </c>
      <c r="D27" s="417">
        <v>0</v>
      </c>
      <c r="E27" s="417">
        <v>0</v>
      </c>
      <c r="F27" s="417">
        <v>0</v>
      </c>
      <c r="G27" s="417">
        <v>0</v>
      </c>
      <c r="H27" s="417">
        <v>0</v>
      </c>
      <c r="I27" s="417">
        <v>0</v>
      </c>
      <c r="J27" s="417">
        <v>0</v>
      </c>
      <c r="K27" s="417">
        <v>11</v>
      </c>
      <c r="L27" s="417">
        <v>0</v>
      </c>
      <c r="M27" s="417">
        <v>2</v>
      </c>
      <c r="N27" s="417">
        <v>0</v>
      </c>
      <c r="O27" s="417">
        <v>0</v>
      </c>
      <c r="P27" s="417">
        <v>0</v>
      </c>
      <c r="Q27" s="417">
        <v>0</v>
      </c>
      <c r="R27" s="417">
        <v>0</v>
      </c>
      <c r="S27" s="417">
        <v>8</v>
      </c>
      <c r="T27" s="417">
        <v>0</v>
      </c>
      <c r="U27" s="417">
        <v>0</v>
      </c>
      <c r="V27" s="417">
        <v>0</v>
      </c>
      <c r="W27" s="417">
        <v>0</v>
      </c>
      <c r="X27" s="417">
        <v>0</v>
      </c>
      <c r="Y27" s="417">
        <v>0</v>
      </c>
      <c r="Z27" s="417">
        <v>0</v>
      </c>
      <c r="AA27" s="417">
        <v>0</v>
      </c>
      <c r="AB27" s="417">
        <v>0</v>
      </c>
      <c r="AC27" s="417">
        <v>0</v>
      </c>
      <c r="AD27" s="417">
        <v>0</v>
      </c>
      <c r="AE27" s="417">
        <v>0</v>
      </c>
      <c r="AF27" s="417">
        <v>0</v>
      </c>
      <c r="AG27" s="417">
        <f>AG17+'[9]Nov-20'!AG83</f>
        <v>0</v>
      </c>
      <c r="AH27" s="417">
        <f>AH17+'[9]Nov-20'!AH83</f>
        <v>0</v>
      </c>
      <c r="AI27" s="417">
        <v>0</v>
      </c>
      <c r="AJ27" s="417">
        <f>C27+E27+G27+I27+K27+M27+O27+Q27+S27+U27+W27+Y27+AA27+AC27+AE27+AG27+AH27+AI27</f>
        <v>21</v>
      </c>
      <c r="AK27" s="417">
        <f>D27+F27+H27+J27+L27+N27+P27+R27+T27+V27+X27+Z27+AB27+AD27+AF27</f>
        <v>0</v>
      </c>
      <c r="AL27" s="417">
        <f>AJ27+AK27</f>
        <v>21</v>
      </c>
      <c r="AO27" s="296"/>
    </row>
    <row r="28" spans="1:46" s="534" customFormat="1" ht="104.25" customHeight="1" x14ac:dyDescent="0.2">
      <c r="A28" s="608" t="s">
        <v>55</v>
      </c>
      <c r="B28" s="609"/>
      <c r="C28" s="416">
        <f>SUM(C24:C27)</f>
        <v>0</v>
      </c>
      <c r="D28" s="416">
        <f t="shared" ref="D28:AI28" si="1">SUM(D24:D27)</f>
        <v>0</v>
      </c>
      <c r="E28" s="416">
        <f t="shared" si="1"/>
        <v>0</v>
      </c>
      <c r="F28" s="416">
        <f t="shared" si="1"/>
        <v>0</v>
      </c>
      <c r="G28" s="416">
        <f t="shared" si="1"/>
        <v>1</v>
      </c>
      <c r="H28" s="416">
        <f t="shared" si="1"/>
        <v>0</v>
      </c>
      <c r="I28" s="416">
        <f t="shared" si="1"/>
        <v>0</v>
      </c>
      <c r="J28" s="416">
        <f t="shared" si="1"/>
        <v>0</v>
      </c>
      <c r="K28" s="416">
        <f t="shared" si="1"/>
        <v>189</v>
      </c>
      <c r="L28" s="416">
        <f t="shared" si="1"/>
        <v>0</v>
      </c>
      <c r="M28" s="416">
        <f t="shared" si="1"/>
        <v>65</v>
      </c>
      <c r="N28" s="416">
        <f t="shared" si="1"/>
        <v>0</v>
      </c>
      <c r="O28" s="416">
        <f t="shared" si="1"/>
        <v>0</v>
      </c>
      <c r="P28" s="416">
        <f t="shared" si="1"/>
        <v>0</v>
      </c>
      <c r="Q28" s="416">
        <f t="shared" si="1"/>
        <v>0</v>
      </c>
      <c r="R28" s="416">
        <f t="shared" si="1"/>
        <v>0</v>
      </c>
      <c r="S28" s="416">
        <f t="shared" si="1"/>
        <v>77</v>
      </c>
      <c r="T28" s="416">
        <f t="shared" si="1"/>
        <v>0</v>
      </c>
      <c r="U28" s="416">
        <f t="shared" si="1"/>
        <v>0</v>
      </c>
      <c r="V28" s="416">
        <f t="shared" si="1"/>
        <v>0</v>
      </c>
      <c r="W28" s="416">
        <f t="shared" si="1"/>
        <v>0</v>
      </c>
      <c r="X28" s="416">
        <f t="shared" si="1"/>
        <v>0</v>
      </c>
      <c r="Y28" s="416">
        <f t="shared" si="1"/>
        <v>27</v>
      </c>
      <c r="Z28" s="416">
        <f t="shared" si="1"/>
        <v>0</v>
      </c>
      <c r="AA28" s="416">
        <f t="shared" si="1"/>
        <v>0</v>
      </c>
      <c r="AB28" s="416">
        <f t="shared" si="1"/>
        <v>0</v>
      </c>
      <c r="AC28" s="416">
        <f t="shared" si="1"/>
        <v>0</v>
      </c>
      <c r="AD28" s="416">
        <f t="shared" si="1"/>
        <v>0</v>
      </c>
      <c r="AE28" s="416">
        <f t="shared" si="1"/>
        <v>0</v>
      </c>
      <c r="AF28" s="416">
        <f t="shared" si="1"/>
        <v>0</v>
      </c>
      <c r="AG28" s="416">
        <f t="shared" si="1"/>
        <v>0</v>
      </c>
      <c r="AH28" s="416">
        <f t="shared" si="1"/>
        <v>3</v>
      </c>
      <c r="AI28" s="416">
        <f t="shared" si="1"/>
        <v>10</v>
      </c>
      <c r="AJ28" s="416">
        <f>C28+E28+G28+I28+K28+M28+O28+Q28+S28+U28+W28+Y28+AA28+AC28+AE28+AG28+AH28+AI28</f>
        <v>372</v>
      </c>
      <c r="AK28" s="416">
        <f>D28+F28+H28+J28+L28+N28+P28+R28+T28+V28+X28+Z28+AB28+AD28+AF28</f>
        <v>0</v>
      </c>
      <c r="AL28" s="416">
        <f>AJ28+AK28</f>
        <v>372</v>
      </c>
      <c r="AM28" s="534">
        <f>AL20-AL28</f>
        <v>0</v>
      </c>
      <c r="AO28" s="255"/>
    </row>
    <row r="29" spans="1:46" s="534" customFormat="1" ht="104.25" customHeight="1" x14ac:dyDescent="0.2">
      <c r="A29" s="532"/>
      <c r="B29" s="532"/>
      <c r="C29" s="532"/>
      <c r="D29" s="430"/>
      <c r="E29" s="430"/>
      <c r="F29" s="430"/>
      <c r="G29" s="198"/>
      <c r="H29" s="198"/>
      <c r="I29" s="532"/>
      <c r="J29" s="532"/>
      <c r="K29" s="532"/>
      <c r="L29" s="532"/>
      <c r="M29" s="532"/>
      <c r="N29" s="532"/>
      <c r="O29" s="532"/>
      <c r="P29" s="532"/>
      <c r="Q29" s="532"/>
      <c r="R29" s="532"/>
      <c r="S29" s="532"/>
      <c r="T29" s="532"/>
      <c r="U29" s="532"/>
      <c r="V29" s="532"/>
      <c r="W29" s="532"/>
      <c r="X29" s="532"/>
      <c r="Y29" s="532"/>
      <c r="Z29" s="532"/>
      <c r="AA29" s="532"/>
      <c r="AE29" s="532"/>
      <c r="AF29" s="532"/>
      <c r="AG29" s="535"/>
      <c r="AH29" s="540"/>
      <c r="AI29" s="430"/>
      <c r="AJ29" s="430"/>
      <c r="AK29" s="430"/>
      <c r="AL29" s="215"/>
    </row>
    <row r="30" spans="1:46" s="540" customFormat="1" ht="104.25" customHeight="1" x14ac:dyDescent="0.2">
      <c r="A30" s="768" t="s">
        <v>0</v>
      </c>
      <c r="B30" s="768" t="s">
        <v>1</v>
      </c>
      <c r="C30" s="608" t="s">
        <v>2</v>
      </c>
      <c r="D30" s="609"/>
      <c r="E30" s="608" t="s">
        <v>3</v>
      </c>
      <c r="F30" s="609"/>
      <c r="G30" s="608" t="s">
        <v>4</v>
      </c>
      <c r="H30" s="609"/>
      <c r="I30" s="608" t="s">
        <v>5</v>
      </c>
      <c r="J30" s="609"/>
      <c r="K30" s="608" t="s">
        <v>6</v>
      </c>
      <c r="L30" s="609"/>
      <c r="M30" s="608" t="s">
        <v>7</v>
      </c>
      <c r="N30" s="609"/>
      <c r="O30" s="608" t="s">
        <v>41</v>
      </c>
      <c r="P30" s="609"/>
      <c r="Q30" s="608" t="s">
        <v>8</v>
      </c>
      <c r="R30" s="609"/>
      <c r="S30" s="608" t="s">
        <v>9</v>
      </c>
      <c r="T30" s="609"/>
      <c r="U30" s="608" t="s">
        <v>10</v>
      </c>
      <c r="V30" s="609"/>
      <c r="W30" s="608" t="s">
        <v>11</v>
      </c>
      <c r="X30" s="609"/>
      <c r="Y30" s="608" t="s">
        <v>12</v>
      </c>
      <c r="Z30" s="609"/>
      <c r="AA30" s="608" t="s">
        <v>42</v>
      </c>
      <c r="AB30" s="609"/>
      <c r="AC30" s="608" t="s">
        <v>43</v>
      </c>
      <c r="AD30" s="609"/>
      <c r="AE30" s="608" t="s">
        <v>44</v>
      </c>
      <c r="AF30" s="609"/>
      <c r="AG30" s="768" t="s">
        <v>13</v>
      </c>
      <c r="AH30" s="768" t="s">
        <v>14</v>
      </c>
      <c r="AI30" s="768" t="s">
        <v>15</v>
      </c>
      <c r="AJ30" s="608" t="s">
        <v>16</v>
      </c>
      <c r="AK30" s="609"/>
      <c r="AL30" s="768" t="s">
        <v>17</v>
      </c>
      <c r="AM30" s="696"/>
      <c r="AN30" s="697"/>
      <c r="AO30" s="697"/>
      <c r="AP30" s="697"/>
      <c r="AQ30" s="697"/>
      <c r="AR30" s="697"/>
      <c r="AS30" s="697"/>
    </row>
    <row r="31" spans="1:46" s="540" customFormat="1" ht="104.25" customHeight="1" x14ac:dyDescent="0.2">
      <c r="A31" s="769"/>
      <c r="B31" s="769"/>
      <c r="C31" s="537" t="s">
        <v>18</v>
      </c>
      <c r="D31" s="537" t="s">
        <v>19</v>
      </c>
      <c r="E31" s="537" t="s">
        <v>18</v>
      </c>
      <c r="F31" s="537" t="s">
        <v>19</v>
      </c>
      <c r="G31" s="537" t="s">
        <v>18</v>
      </c>
      <c r="H31" s="537" t="s">
        <v>19</v>
      </c>
      <c r="I31" s="537" t="s">
        <v>18</v>
      </c>
      <c r="J31" s="537" t="s">
        <v>19</v>
      </c>
      <c r="K31" s="537" t="s">
        <v>18</v>
      </c>
      <c r="L31" s="537" t="s">
        <v>19</v>
      </c>
      <c r="M31" s="537" t="s">
        <v>18</v>
      </c>
      <c r="N31" s="537" t="s">
        <v>19</v>
      </c>
      <c r="O31" s="537" t="s">
        <v>18</v>
      </c>
      <c r="P31" s="537" t="s">
        <v>19</v>
      </c>
      <c r="Q31" s="537" t="s">
        <v>18</v>
      </c>
      <c r="R31" s="537" t="s">
        <v>19</v>
      </c>
      <c r="S31" s="537" t="s">
        <v>18</v>
      </c>
      <c r="T31" s="537" t="s">
        <v>19</v>
      </c>
      <c r="U31" s="537" t="s">
        <v>18</v>
      </c>
      <c r="V31" s="537" t="s">
        <v>19</v>
      </c>
      <c r="W31" s="537" t="s">
        <v>18</v>
      </c>
      <c r="X31" s="537" t="s">
        <v>19</v>
      </c>
      <c r="Y31" s="537" t="s">
        <v>18</v>
      </c>
      <c r="Z31" s="537" t="s">
        <v>19</v>
      </c>
      <c r="AA31" s="537" t="s">
        <v>18</v>
      </c>
      <c r="AB31" s="537" t="s">
        <v>19</v>
      </c>
      <c r="AC31" s="537" t="s">
        <v>18</v>
      </c>
      <c r="AD31" s="537" t="s">
        <v>19</v>
      </c>
      <c r="AE31" s="537" t="s">
        <v>18</v>
      </c>
      <c r="AF31" s="537" t="s">
        <v>19</v>
      </c>
      <c r="AG31" s="769"/>
      <c r="AH31" s="769"/>
      <c r="AI31" s="769"/>
      <c r="AJ31" s="537" t="s">
        <v>18</v>
      </c>
      <c r="AK31" s="537" t="s">
        <v>19</v>
      </c>
      <c r="AL31" s="769"/>
      <c r="AN31" s="443"/>
      <c r="AO31" s="310"/>
      <c r="AP31" s="310"/>
      <c r="AQ31" s="310"/>
      <c r="AR31" s="310"/>
      <c r="AS31" s="310"/>
      <c r="AT31" s="310"/>
    </row>
    <row r="32" spans="1:46" s="533" customFormat="1" ht="104.25" customHeight="1" x14ac:dyDescent="0.2">
      <c r="A32" s="371">
        <v>7</v>
      </c>
      <c r="B32" s="371" t="s">
        <v>46</v>
      </c>
      <c r="C32" s="417">
        <f t="shared" ref="C32:AK32" si="2">C16-C24</f>
        <v>0</v>
      </c>
      <c r="D32" s="417">
        <f t="shared" si="2"/>
        <v>0</v>
      </c>
      <c r="E32" s="417">
        <f t="shared" si="2"/>
        <v>0</v>
      </c>
      <c r="F32" s="417">
        <f t="shared" si="2"/>
        <v>0</v>
      </c>
      <c r="G32" s="417">
        <f t="shared" si="2"/>
        <v>0</v>
      </c>
      <c r="H32" s="417">
        <f t="shared" si="2"/>
        <v>0</v>
      </c>
      <c r="I32" s="417">
        <f t="shared" si="2"/>
        <v>0</v>
      </c>
      <c r="J32" s="417">
        <f t="shared" si="2"/>
        <v>0</v>
      </c>
      <c r="K32" s="417">
        <f t="shared" si="2"/>
        <v>0</v>
      </c>
      <c r="L32" s="417">
        <f t="shared" si="2"/>
        <v>0</v>
      </c>
      <c r="M32" s="417">
        <f t="shared" si="2"/>
        <v>0</v>
      </c>
      <c r="N32" s="417">
        <f t="shared" si="2"/>
        <v>0</v>
      </c>
      <c r="O32" s="417">
        <f t="shared" si="2"/>
        <v>0</v>
      </c>
      <c r="P32" s="417">
        <f t="shared" si="2"/>
        <v>0</v>
      </c>
      <c r="Q32" s="417">
        <f t="shared" si="2"/>
        <v>0</v>
      </c>
      <c r="R32" s="417">
        <f t="shared" si="2"/>
        <v>0</v>
      </c>
      <c r="S32" s="417">
        <f t="shared" si="2"/>
        <v>0</v>
      </c>
      <c r="T32" s="417">
        <f t="shared" si="2"/>
        <v>0</v>
      </c>
      <c r="U32" s="417">
        <f t="shared" si="2"/>
        <v>0</v>
      </c>
      <c r="V32" s="417">
        <f t="shared" si="2"/>
        <v>0</v>
      </c>
      <c r="W32" s="417">
        <f t="shared" si="2"/>
        <v>0</v>
      </c>
      <c r="X32" s="417">
        <f t="shared" si="2"/>
        <v>0</v>
      </c>
      <c r="Y32" s="417">
        <f t="shared" si="2"/>
        <v>0</v>
      </c>
      <c r="Z32" s="417">
        <f t="shared" si="2"/>
        <v>0</v>
      </c>
      <c r="AA32" s="417">
        <f t="shared" si="2"/>
        <v>0</v>
      </c>
      <c r="AB32" s="417">
        <f t="shared" si="2"/>
        <v>0</v>
      </c>
      <c r="AC32" s="417">
        <f t="shared" si="2"/>
        <v>0</v>
      </c>
      <c r="AD32" s="417">
        <f t="shared" si="2"/>
        <v>0</v>
      </c>
      <c r="AE32" s="417">
        <f t="shared" si="2"/>
        <v>0</v>
      </c>
      <c r="AF32" s="417">
        <f t="shared" si="2"/>
        <v>0</v>
      </c>
      <c r="AG32" s="417">
        <f t="shared" si="2"/>
        <v>0</v>
      </c>
      <c r="AH32" s="417">
        <f t="shared" si="2"/>
        <v>0</v>
      </c>
      <c r="AI32" s="417">
        <f t="shared" si="2"/>
        <v>0</v>
      </c>
      <c r="AJ32" s="417">
        <f t="shared" si="2"/>
        <v>0</v>
      </c>
      <c r="AK32" s="417">
        <f t="shared" si="2"/>
        <v>0</v>
      </c>
      <c r="AL32" s="417">
        <f>AJ32+AK32</f>
        <v>0</v>
      </c>
      <c r="AO32" s="296"/>
    </row>
    <row r="33" spans="1:52" s="533" customFormat="1" ht="104.25" customHeight="1" x14ac:dyDescent="0.2">
      <c r="A33" s="371">
        <v>8</v>
      </c>
      <c r="B33" s="371" t="s">
        <v>157</v>
      </c>
      <c r="C33" s="417">
        <f t="shared" ref="C33:AK33" si="3">C17-C25</f>
        <v>0</v>
      </c>
      <c r="D33" s="417">
        <f t="shared" si="3"/>
        <v>0</v>
      </c>
      <c r="E33" s="417">
        <f t="shared" si="3"/>
        <v>0</v>
      </c>
      <c r="F33" s="417">
        <f t="shared" si="3"/>
        <v>0</v>
      </c>
      <c r="G33" s="417">
        <f t="shared" si="3"/>
        <v>0</v>
      </c>
      <c r="H33" s="417">
        <f t="shared" si="3"/>
        <v>0</v>
      </c>
      <c r="I33" s="417">
        <f t="shared" si="3"/>
        <v>0</v>
      </c>
      <c r="J33" s="417">
        <f t="shared" si="3"/>
        <v>0</v>
      </c>
      <c r="K33" s="417">
        <f t="shared" si="3"/>
        <v>0</v>
      </c>
      <c r="L33" s="417">
        <f t="shared" si="3"/>
        <v>0</v>
      </c>
      <c r="M33" s="417">
        <f t="shared" si="3"/>
        <v>0</v>
      </c>
      <c r="N33" s="417">
        <f t="shared" si="3"/>
        <v>0</v>
      </c>
      <c r="O33" s="417">
        <f t="shared" si="3"/>
        <v>0</v>
      </c>
      <c r="P33" s="417">
        <f t="shared" si="3"/>
        <v>0</v>
      </c>
      <c r="Q33" s="417">
        <f t="shared" si="3"/>
        <v>0</v>
      </c>
      <c r="R33" s="417">
        <f t="shared" si="3"/>
        <v>0</v>
      </c>
      <c r="S33" s="417">
        <f t="shared" si="3"/>
        <v>0</v>
      </c>
      <c r="T33" s="417">
        <f t="shared" si="3"/>
        <v>0</v>
      </c>
      <c r="U33" s="417">
        <f t="shared" si="3"/>
        <v>0</v>
      </c>
      <c r="V33" s="417">
        <f t="shared" si="3"/>
        <v>0</v>
      </c>
      <c r="W33" s="417">
        <f t="shared" si="3"/>
        <v>0</v>
      </c>
      <c r="X33" s="417">
        <f t="shared" si="3"/>
        <v>0</v>
      </c>
      <c r="Y33" s="417">
        <f t="shared" si="3"/>
        <v>0</v>
      </c>
      <c r="Z33" s="417">
        <f t="shared" si="3"/>
        <v>0</v>
      </c>
      <c r="AA33" s="417">
        <f t="shared" si="3"/>
        <v>0</v>
      </c>
      <c r="AB33" s="417">
        <f t="shared" si="3"/>
        <v>0</v>
      </c>
      <c r="AC33" s="417">
        <f t="shared" si="3"/>
        <v>0</v>
      </c>
      <c r="AD33" s="417">
        <f t="shared" si="3"/>
        <v>0</v>
      </c>
      <c r="AE33" s="417">
        <f t="shared" si="3"/>
        <v>0</v>
      </c>
      <c r="AF33" s="417">
        <f t="shared" si="3"/>
        <v>0</v>
      </c>
      <c r="AG33" s="417">
        <f t="shared" si="3"/>
        <v>0</v>
      </c>
      <c r="AH33" s="417">
        <f t="shared" si="3"/>
        <v>0</v>
      </c>
      <c r="AI33" s="417">
        <f t="shared" si="3"/>
        <v>0</v>
      </c>
      <c r="AJ33" s="417">
        <f t="shared" si="3"/>
        <v>0</v>
      </c>
      <c r="AK33" s="417">
        <f t="shared" si="3"/>
        <v>0</v>
      </c>
      <c r="AL33" s="417">
        <f>AJ33+AK33</f>
        <v>0</v>
      </c>
      <c r="AO33" s="296"/>
    </row>
    <row r="34" spans="1:52" s="533" customFormat="1" ht="104.25" customHeight="1" x14ac:dyDescent="0.2">
      <c r="A34" s="371">
        <v>9</v>
      </c>
      <c r="B34" s="371" t="s">
        <v>47</v>
      </c>
      <c r="C34" s="417">
        <f t="shared" ref="C34:AK34" si="4">C18-C26</f>
        <v>0</v>
      </c>
      <c r="D34" s="417">
        <f t="shared" si="4"/>
        <v>0</v>
      </c>
      <c r="E34" s="417">
        <f t="shared" si="4"/>
        <v>0</v>
      </c>
      <c r="F34" s="417">
        <f t="shared" si="4"/>
        <v>0</v>
      </c>
      <c r="G34" s="417">
        <f t="shared" si="4"/>
        <v>0</v>
      </c>
      <c r="H34" s="417">
        <f t="shared" si="4"/>
        <v>0</v>
      </c>
      <c r="I34" s="417">
        <f t="shared" si="4"/>
        <v>0</v>
      </c>
      <c r="J34" s="417">
        <f t="shared" si="4"/>
        <v>0</v>
      </c>
      <c r="K34" s="417">
        <f t="shared" si="4"/>
        <v>0</v>
      </c>
      <c r="L34" s="417">
        <f t="shared" si="4"/>
        <v>0</v>
      </c>
      <c r="M34" s="417">
        <f t="shared" si="4"/>
        <v>0</v>
      </c>
      <c r="N34" s="417">
        <f t="shared" si="4"/>
        <v>0</v>
      </c>
      <c r="O34" s="417">
        <f t="shared" si="4"/>
        <v>0</v>
      </c>
      <c r="P34" s="417">
        <f t="shared" si="4"/>
        <v>0</v>
      </c>
      <c r="Q34" s="417">
        <f t="shared" si="4"/>
        <v>0</v>
      </c>
      <c r="R34" s="417">
        <f t="shared" si="4"/>
        <v>0</v>
      </c>
      <c r="S34" s="417">
        <f t="shared" si="4"/>
        <v>0</v>
      </c>
      <c r="T34" s="417">
        <f t="shared" si="4"/>
        <v>0</v>
      </c>
      <c r="U34" s="417">
        <f t="shared" si="4"/>
        <v>0</v>
      </c>
      <c r="V34" s="417">
        <f t="shared" si="4"/>
        <v>0</v>
      </c>
      <c r="W34" s="417">
        <f t="shared" si="4"/>
        <v>0</v>
      </c>
      <c r="X34" s="417">
        <f t="shared" si="4"/>
        <v>0</v>
      </c>
      <c r="Y34" s="417">
        <f t="shared" si="4"/>
        <v>0</v>
      </c>
      <c r="Z34" s="417">
        <f t="shared" si="4"/>
        <v>0</v>
      </c>
      <c r="AA34" s="417">
        <f t="shared" si="4"/>
        <v>0</v>
      </c>
      <c r="AB34" s="417">
        <f t="shared" si="4"/>
        <v>0</v>
      </c>
      <c r="AC34" s="417">
        <f t="shared" si="4"/>
        <v>0</v>
      </c>
      <c r="AD34" s="417">
        <f t="shared" si="4"/>
        <v>0</v>
      </c>
      <c r="AE34" s="417">
        <f t="shared" si="4"/>
        <v>0</v>
      </c>
      <c r="AF34" s="417">
        <f t="shared" si="4"/>
        <v>0</v>
      </c>
      <c r="AG34" s="417">
        <f t="shared" si="4"/>
        <v>0</v>
      </c>
      <c r="AH34" s="417">
        <f t="shared" si="4"/>
        <v>0</v>
      </c>
      <c r="AI34" s="417">
        <f t="shared" si="4"/>
        <v>0</v>
      </c>
      <c r="AJ34" s="417">
        <f t="shared" si="4"/>
        <v>0</v>
      </c>
      <c r="AK34" s="417">
        <f t="shared" si="4"/>
        <v>0</v>
      </c>
      <c r="AL34" s="417">
        <f>AJ34+AK34</f>
        <v>0</v>
      </c>
      <c r="AO34" s="296"/>
    </row>
    <row r="35" spans="1:52" s="533" customFormat="1" ht="104.25" customHeight="1" x14ac:dyDescent="0.2">
      <c r="A35" s="371">
        <v>10</v>
      </c>
      <c r="B35" s="371" t="s">
        <v>50</v>
      </c>
      <c r="C35" s="417">
        <f t="shared" ref="C35:AK35" si="5">C19-C27</f>
        <v>0</v>
      </c>
      <c r="D35" s="417">
        <f t="shared" si="5"/>
        <v>0</v>
      </c>
      <c r="E35" s="417">
        <f t="shared" si="5"/>
        <v>0</v>
      </c>
      <c r="F35" s="417">
        <f t="shared" si="5"/>
        <v>0</v>
      </c>
      <c r="G35" s="417">
        <f t="shared" si="5"/>
        <v>0</v>
      </c>
      <c r="H35" s="417">
        <f t="shared" si="5"/>
        <v>0</v>
      </c>
      <c r="I35" s="417">
        <f t="shared" si="5"/>
        <v>0</v>
      </c>
      <c r="J35" s="417">
        <f t="shared" si="5"/>
        <v>0</v>
      </c>
      <c r="K35" s="417">
        <f t="shared" si="5"/>
        <v>0</v>
      </c>
      <c r="L35" s="417">
        <f t="shared" si="5"/>
        <v>0</v>
      </c>
      <c r="M35" s="417">
        <f t="shared" si="5"/>
        <v>0</v>
      </c>
      <c r="N35" s="417">
        <f t="shared" si="5"/>
        <v>0</v>
      </c>
      <c r="O35" s="417">
        <f t="shared" si="5"/>
        <v>0</v>
      </c>
      <c r="P35" s="417">
        <f t="shared" si="5"/>
        <v>0</v>
      </c>
      <c r="Q35" s="417">
        <f t="shared" si="5"/>
        <v>0</v>
      </c>
      <c r="R35" s="417">
        <f t="shared" si="5"/>
        <v>0</v>
      </c>
      <c r="S35" s="417">
        <f t="shared" si="5"/>
        <v>0</v>
      </c>
      <c r="T35" s="417">
        <f t="shared" si="5"/>
        <v>0</v>
      </c>
      <c r="U35" s="417">
        <f t="shared" si="5"/>
        <v>0</v>
      </c>
      <c r="V35" s="417">
        <f t="shared" si="5"/>
        <v>0</v>
      </c>
      <c r="W35" s="417">
        <f t="shared" si="5"/>
        <v>0</v>
      </c>
      <c r="X35" s="417">
        <f t="shared" si="5"/>
        <v>0</v>
      </c>
      <c r="Y35" s="417">
        <f t="shared" si="5"/>
        <v>0</v>
      </c>
      <c r="Z35" s="417">
        <f t="shared" si="5"/>
        <v>0</v>
      </c>
      <c r="AA35" s="417">
        <f t="shared" si="5"/>
        <v>0</v>
      </c>
      <c r="AB35" s="417">
        <f t="shared" si="5"/>
        <v>0</v>
      </c>
      <c r="AC35" s="417">
        <f t="shared" si="5"/>
        <v>0</v>
      </c>
      <c r="AD35" s="417">
        <f t="shared" si="5"/>
        <v>0</v>
      </c>
      <c r="AE35" s="417">
        <f t="shared" si="5"/>
        <v>0</v>
      </c>
      <c r="AF35" s="417">
        <f t="shared" si="5"/>
        <v>0</v>
      </c>
      <c r="AG35" s="417">
        <f t="shared" si="5"/>
        <v>0</v>
      </c>
      <c r="AH35" s="417">
        <f t="shared" si="5"/>
        <v>0</v>
      </c>
      <c r="AI35" s="417">
        <f t="shared" si="5"/>
        <v>0</v>
      </c>
      <c r="AJ35" s="417">
        <f t="shared" si="5"/>
        <v>0</v>
      </c>
      <c r="AK35" s="417">
        <f t="shared" si="5"/>
        <v>0</v>
      </c>
      <c r="AL35" s="417">
        <f>AJ35+AK35</f>
        <v>0</v>
      </c>
      <c r="AO35" s="296"/>
    </row>
    <row r="36" spans="1:52" s="534" customFormat="1" ht="104.25" customHeight="1" x14ac:dyDescent="0.2">
      <c r="A36" s="608" t="s">
        <v>55</v>
      </c>
      <c r="B36" s="609"/>
      <c r="C36" s="416">
        <f t="shared" ref="C36:AI36" si="6">SUM(C32:C35)</f>
        <v>0</v>
      </c>
      <c r="D36" s="416">
        <f t="shared" si="6"/>
        <v>0</v>
      </c>
      <c r="E36" s="416">
        <f t="shared" si="6"/>
        <v>0</v>
      </c>
      <c r="F36" s="416">
        <f t="shared" si="6"/>
        <v>0</v>
      </c>
      <c r="G36" s="416">
        <f t="shared" si="6"/>
        <v>0</v>
      </c>
      <c r="H36" s="416">
        <f t="shared" si="6"/>
        <v>0</v>
      </c>
      <c r="I36" s="416">
        <f t="shared" si="6"/>
        <v>0</v>
      </c>
      <c r="J36" s="416">
        <f t="shared" si="6"/>
        <v>0</v>
      </c>
      <c r="K36" s="416">
        <f t="shared" si="6"/>
        <v>0</v>
      </c>
      <c r="L36" s="416">
        <f t="shared" si="6"/>
        <v>0</v>
      </c>
      <c r="M36" s="416">
        <f t="shared" si="6"/>
        <v>0</v>
      </c>
      <c r="N36" s="416">
        <f t="shared" si="6"/>
        <v>0</v>
      </c>
      <c r="O36" s="416">
        <f t="shared" si="6"/>
        <v>0</v>
      </c>
      <c r="P36" s="416">
        <f t="shared" si="6"/>
        <v>0</v>
      </c>
      <c r="Q36" s="416">
        <f t="shared" si="6"/>
        <v>0</v>
      </c>
      <c r="R36" s="416">
        <f t="shared" si="6"/>
        <v>0</v>
      </c>
      <c r="S36" s="416">
        <f t="shared" si="6"/>
        <v>0</v>
      </c>
      <c r="T36" s="416">
        <f t="shared" si="6"/>
        <v>0</v>
      </c>
      <c r="U36" s="416">
        <f t="shared" si="6"/>
        <v>0</v>
      </c>
      <c r="V36" s="416">
        <f t="shared" si="6"/>
        <v>0</v>
      </c>
      <c r="W36" s="416">
        <f t="shared" si="6"/>
        <v>0</v>
      </c>
      <c r="X36" s="416">
        <f t="shared" si="6"/>
        <v>0</v>
      </c>
      <c r="Y36" s="416">
        <f t="shared" si="6"/>
        <v>0</v>
      </c>
      <c r="Z36" s="416">
        <f t="shared" si="6"/>
        <v>0</v>
      </c>
      <c r="AA36" s="416">
        <f t="shared" si="6"/>
        <v>0</v>
      </c>
      <c r="AB36" s="416">
        <f t="shared" si="6"/>
        <v>0</v>
      </c>
      <c r="AC36" s="416">
        <f t="shared" si="6"/>
        <v>0</v>
      </c>
      <c r="AD36" s="416">
        <f t="shared" si="6"/>
        <v>0</v>
      </c>
      <c r="AE36" s="416">
        <f t="shared" si="6"/>
        <v>0</v>
      </c>
      <c r="AF36" s="416">
        <f t="shared" si="6"/>
        <v>0</v>
      </c>
      <c r="AG36" s="416">
        <f t="shared" si="6"/>
        <v>0</v>
      </c>
      <c r="AH36" s="416">
        <f t="shared" si="6"/>
        <v>0</v>
      </c>
      <c r="AI36" s="416">
        <f t="shared" si="6"/>
        <v>0</v>
      </c>
      <c r="AJ36" s="416">
        <f>C36+E36+G36+I36+K36+M36+O36+Q36+S36+U36+W36+Y36+AA36+AC36+AE36+AG36+AH36+AI36</f>
        <v>0</v>
      </c>
      <c r="AK36" s="416">
        <f>D36+F36+H36+J36+L36+N36+P36+R36+T36+V36+X36+Z36+AB36+AD36+AF36</f>
        <v>0</v>
      </c>
      <c r="AL36" s="416">
        <f>AJ36+AK36</f>
        <v>0</v>
      </c>
      <c r="AM36" s="534" t="e">
        <f>#REF!-372</f>
        <v>#REF!</v>
      </c>
      <c r="AO36" s="255"/>
    </row>
    <row r="37" spans="1:52" s="215" customFormat="1" ht="104.25" customHeight="1" x14ac:dyDescent="0.2">
      <c r="A37" s="535"/>
      <c r="B37" s="535"/>
      <c r="C37" s="535"/>
      <c r="D37" s="430"/>
      <c r="E37" s="430"/>
      <c r="F37" s="430"/>
      <c r="G37" s="214"/>
      <c r="H37" s="214"/>
      <c r="I37" s="535"/>
      <c r="J37" s="535"/>
      <c r="K37" s="535"/>
      <c r="L37" s="535" t="s">
        <v>85</v>
      </c>
      <c r="M37" s="535"/>
      <c r="N37" s="535"/>
      <c r="O37" s="535"/>
      <c r="P37" s="535"/>
      <c r="Q37" s="535"/>
      <c r="R37" s="604"/>
      <c r="S37" s="604"/>
      <c r="T37" s="604"/>
      <c r="U37" s="535"/>
      <c r="V37" s="535"/>
      <c r="W37" s="535"/>
      <c r="X37" s="535"/>
      <c r="Y37" s="535"/>
      <c r="Z37" s="535"/>
      <c r="AA37" s="535"/>
      <c r="AE37" s="535"/>
      <c r="AF37" s="535"/>
      <c r="AG37" s="535"/>
      <c r="AH37" s="540"/>
      <c r="AI37" s="430"/>
      <c r="AJ37" s="430"/>
      <c r="AK37" s="430"/>
    </row>
    <row r="38" spans="1:52" s="540" customFormat="1" ht="104.25" customHeight="1" x14ac:dyDescent="0.2">
      <c r="A38" s="701" t="s">
        <v>281</v>
      </c>
      <c r="B38" s="701"/>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535"/>
      <c r="AI38" s="430"/>
      <c r="AJ38" s="430"/>
      <c r="AK38" s="430"/>
      <c r="AL38" s="215"/>
    </row>
    <row r="39" spans="1:52" s="172" customFormat="1" ht="104.25" customHeight="1" x14ac:dyDescent="0.2">
      <c r="AG39" s="535"/>
      <c r="AH39" s="540"/>
      <c r="AI39" s="430"/>
      <c r="AJ39" s="430"/>
      <c r="AK39" s="430"/>
      <c r="AL39" s="215"/>
    </row>
    <row r="40" spans="1:52" s="540" customFormat="1" ht="104.25" customHeight="1" x14ac:dyDescent="0.2">
      <c r="A40" s="598" t="s">
        <v>0</v>
      </c>
      <c r="B40" s="598" t="s">
        <v>1</v>
      </c>
      <c r="C40" s="598" t="s">
        <v>2</v>
      </c>
      <c r="D40" s="598"/>
      <c r="E40" s="598" t="s">
        <v>3</v>
      </c>
      <c r="F40" s="598"/>
      <c r="G40" s="598" t="s">
        <v>4</v>
      </c>
      <c r="H40" s="598"/>
      <c r="I40" s="598" t="s">
        <v>5</v>
      </c>
      <c r="J40" s="598"/>
      <c r="K40" s="598" t="s">
        <v>6</v>
      </c>
      <c r="L40" s="598"/>
      <c r="M40" s="598" t="s">
        <v>7</v>
      </c>
      <c r="N40" s="598"/>
      <c r="O40" s="598" t="s">
        <v>41</v>
      </c>
      <c r="P40" s="598"/>
      <c r="Q40" s="598" t="s">
        <v>8</v>
      </c>
      <c r="R40" s="598"/>
      <c r="S40" s="598" t="s">
        <v>9</v>
      </c>
      <c r="T40" s="598"/>
      <c r="U40" s="598" t="s">
        <v>10</v>
      </c>
      <c r="V40" s="598"/>
      <c r="W40" s="598" t="s">
        <v>11</v>
      </c>
      <c r="X40" s="598"/>
      <c r="Y40" s="598" t="s">
        <v>12</v>
      </c>
      <c r="Z40" s="598"/>
      <c r="AA40" s="598" t="s">
        <v>42</v>
      </c>
      <c r="AB40" s="598"/>
      <c r="AC40" s="598" t="s">
        <v>43</v>
      </c>
      <c r="AD40" s="598"/>
      <c r="AE40" s="598" t="s">
        <v>44</v>
      </c>
      <c r="AF40" s="598"/>
      <c r="AG40" s="768" t="s">
        <v>13</v>
      </c>
      <c r="AH40" s="768" t="s">
        <v>14</v>
      </c>
      <c r="AI40" s="768" t="s">
        <v>15</v>
      </c>
      <c r="AJ40" s="608" t="s">
        <v>16</v>
      </c>
      <c r="AK40" s="609"/>
      <c r="AL40" s="768" t="s">
        <v>17</v>
      </c>
      <c r="AM40" s="697"/>
      <c r="AN40" s="697"/>
      <c r="AO40" s="697"/>
      <c r="AP40" s="697"/>
      <c r="AQ40" s="697"/>
      <c r="AR40" s="697"/>
      <c r="AS40" s="697"/>
    </row>
    <row r="41" spans="1:52" s="540" customFormat="1" ht="104.25" customHeight="1" x14ac:dyDescent="0.2">
      <c r="A41" s="598"/>
      <c r="B41" s="598"/>
      <c r="C41" s="537" t="s">
        <v>18</v>
      </c>
      <c r="D41" s="537" t="s">
        <v>19</v>
      </c>
      <c r="E41" s="537" t="s">
        <v>18</v>
      </c>
      <c r="F41" s="537" t="s">
        <v>19</v>
      </c>
      <c r="G41" s="537" t="s">
        <v>18</v>
      </c>
      <c r="H41" s="537" t="s">
        <v>19</v>
      </c>
      <c r="I41" s="537" t="s">
        <v>18</v>
      </c>
      <c r="J41" s="537" t="s">
        <v>19</v>
      </c>
      <c r="K41" s="537" t="s">
        <v>18</v>
      </c>
      <c r="L41" s="537" t="s">
        <v>19</v>
      </c>
      <c r="M41" s="537" t="s">
        <v>18</v>
      </c>
      <c r="N41" s="537" t="s">
        <v>19</v>
      </c>
      <c r="O41" s="537" t="s">
        <v>18</v>
      </c>
      <c r="P41" s="537" t="s">
        <v>19</v>
      </c>
      <c r="Q41" s="537" t="s">
        <v>18</v>
      </c>
      <c r="R41" s="537" t="s">
        <v>19</v>
      </c>
      <c r="S41" s="537" t="s">
        <v>18</v>
      </c>
      <c r="T41" s="537" t="s">
        <v>19</v>
      </c>
      <c r="U41" s="537" t="s">
        <v>18</v>
      </c>
      <c r="V41" s="537" t="s">
        <v>19</v>
      </c>
      <c r="W41" s="537" t="s">
        <v>18</v>
      </c>
      <c r="X41" s="537" t="s">
        <v>19</v>
      </c>
      <c r="Y41" s="537" t="s">
        <v>18</v>
      </c>
      <c r="Z41" s="537" t="s">
        <v>19</v>
      </c>
      <c r="AA41" s="537" t="s">
        <v>18</v>
      </c>
      <c r="AB41" s="537" t="s">
        <v>19</v>
      </c>
      <c r="AC41" s="537" t="s">
        <v>18</v>
      </c>
      <c r="AD41" s="537" t="s">
        <v>19</v>
      </c>
      <c r="AE41" s="537" t="s">
        <v>18</v>
      </c>
      <c r="AF41" s="537" t="s">
        <v>19</v>
      </c>
      <c r="AG41" s="769"/>
      <c r="AH41" s="769"/>
      <c r="AI41" s="769"/>
      <c r="AJ41" s="537" t="s">
        <v>18</v>
      </c>
      <c r="AK41" s="537" t="s">
        <v>19</v>
      </c>
      <c r="AL41" s="769"/>
      <c r="AN41" s="310"/>
      <c r="AO41" s="310"/>
      <c r="AP41" s="310"/>
      <c r="AQ41" s="310"/>
      <c r="AR41" s="310"/>
      <c r="AS41" s="310"/>
      <c r="AT41" s="310"/>
    </row>
    <row r="42" spans="1:52" s="172" customFormat="1" ht="104.25" customHeight="1" x14ac:dyDescent="0.2">
      <c r="A42" s="371">
        <v>7</v>
      </c>
      <c r="B42" s="371" t="s">
        <v>46</v>
      </c>
      <c r="C42" s="417">
        <v>0</v>
      </c>
      <c r="D42" s="417">
        <v>0</v>
      </c>
      <c r="E42" s="417">
        <v>0</v>
      </c>
      <c r="F42" s="417">
        <v>0</v>
      </c>
      <c r="G42" s="417">
        <v>3</v>
      </c>
      <c r="H42" s="417">
        <v>0</v>
      </c>
      <c r="I42" s="417">
        <v>0</v>
      </c>
      <c r="J42" s="417">
        <v>0</v>
      </c>
      <c r="K42" s="417">
        <v>328</v>
      </c>
      <c r="L42" s="417">
        <v>0</v>
      </c>
      <c r="M42" s="417">
        <v>969</v>
      </c>
      <c r="N42" s="417">
        <v>0</v>
      </c>
      <c r="O42" s="417">
        <v>2</v>
      </c>
      <c r="P42" s="417">
        <v>0</v>
      </c>
      <c r="Q42" s="417">
        <v>21</v>
      </c>
      <c r="R42" s="417">
        <v>0</v>
      </c>
      <c r="S42" s="417">
        <v>1336</v>
      </c>
      <c r="T42" s="417">
        <v>0</v>
      </c>
      <c r="U42" s="417">
        <v>23</v>
      </c>
      <c r="V42" s="417">
        <v>0</v>
      </c>
      <c r="W42" s="417">
        <v>2</v>
      </c>
      <c r="X42" s="417">
        <v>0</v>
      </c>
      <c r="Y42" s="417">
        <v>327</v>
      </c>
      <c r="Z42" s="417">
        <v>0</v>
      </c>
      <c r="AA42" s="417">
        <v>0</v>
      </c>
      <c r="AB42" s="417">
        <v>0</v>
      </c>
      <c r="AC42" s="417">
        <v>0</v>
      </c>
      <c r="AD42" s="417">
        <v>0</v>
      </c>
      <c r="AE42" s="417">
        <v>0</v>
      </c>
      <c r="AF42" s="417">
        <v>0</v>
      </c>
      <c r="AG42" s="417">
        <v>0</v>
      </c>
      <c r="AH42" s="417">
        <v>9</v>
      </c>
      <c r="AI42" s="417">
        <v>24</v>
      </c>
      <c r="AJ42" s="417">
        <f>C42+E42+G42+I42+K42+M42+O42+Q42+S42+U42+W42+Y42+AA42+AC42+AE42+AG42+AH42+AI42</f>
        <v>3044</v>
      </c>
      <c r="AK42" s="417">
        <f>D42+F42+H42+J42+L42+N42+P42+R42+T42+V42+X42+Z42+AB42+AD42+AF42</f>
        <v>0</v>
      </c>
      <c r="AL42" s="417">
        <f>AJ42+AK42</f>
        <v>3044</v>
      </c>
      <c r="AM42" s="533">
        <f>'[9]Nov-20'!AL126+AL6</f>
        <v>3044</v>
      </c>
      <c r="AN42" s="452">
        <f>AM42-AL71</f>
        <v>3044</v>
      </c>
      <c r="AO42" s="507"/>
      <c r="AP42" s="508"/>
      <c r="AQ42" s="508"/>
      <c r="AR42" s="508"/>
      <c r="AS42" s="508"/>
      <c r="AT42" s="508"/>
      <c r="AU42" s="508"/>
      <c r="AV42" s="508"/>
      <c r="AW42" s="508"/>
      <c r="AX42" s="508"/>
      <c r="AY42" s="508"/>
      <c r="AZ42" s="508"/>
    </row>
    <row r="43" spans="1:52" s="172" customFormat="1" ht="104.25" customHeight="1" x14ac:dyDescent="0.2">
      <c r="A43" s="371">
        <v>8</v>
      </c>
      <c r="B43" s="371" t="s">
        <v>157</v>
      </c>
      <c r="C43" s="417">
        <v>0</v>
      </c>
      <c r="D43" s="417">
        <v>0</v>
      </c>
      <c r="E43" s="417">
        <v>0</v>
      </c>
      <c r="F43" s="417">
        <v>0</v>
      </c>
      <c r="G43" s="417">
        <v>28</v>
      </c>
      <c r="H43" s="417">
        <v>0</v>
      </c>
      <c r="I43" s="417">
        <v>0</v>
      </c>
      <c r="J43" s="417">
        <v>0</v>
      </c>
      <c r="K43" s="417">
        <v>337</v>
      </c>
      <c r="L43" s="417">
        <v>0</v>
      </c>
      <c r="M43" s="417">
        <v>669</v>
      </c>
      <c r="N43" s="417">
        <v>0</v>
      </c>
      <c r="O43" s="417">
        <v>1</v>
      </c>
      <c r="P43" s="417">
        <v>0</v>
      </c>
      <c r="Q43" s="417">
        <v>17</v>
      </c>
      <c r="R43" s="417">
        <v>0</v>
      </c>
      <c r="S43" s="417">
        <v>1189</v>
      </c>
      <c r="T43" s="417">
        <v>0</v>
      </c>
      <c r="U43" s="417">
        <v>13</v>
      </c>
      <c r="V43" s="417">
        <v>0</v>
      </c>
      <c r="W43" s="417">
        <v>0</v>
      </c>
      <c r="X43" s="417">
        <v>0</v>
      </c>
      <c r="Y43" s="417">
        <v>563</v>
      </c>
      <c r="Z43" s="417">
        <v>0</v>
      </c>
      <c r="AA43" s="417">
        <v>2</v>
      </c>
      <c r="AB43" s="417">
        <v>0</v>
      </c>
      <c r="AC43" s="417">
        <v>0</v>
      </c>
      <c r="AD43" s="417">
        <v>0</v>
      </c>
      <c r="AE43" s="417">
        <v>10</v>
      </c>
      <c r="AF43" s="417">
        <v>0</v>
      </c>
      <c r="AG43" s="417">
        <v>4</v>
      </c>
      <c r="AH43" s="417">
        <v>4</v>
      </c>
      <c r="AI43" s="417">
        <v>36</v>
      </c>
      <c r="AJ43" s="417">
        <f>C43+E43+G43+I43+K43+M43+O43+Q43+S43+U43+W43+Y43+AA43+AC43+AE43+AG43+AH43+AI43</f>
        <v>2873</v>
      </c>
      <c r="AK43" s="417">
        <f>D43+F43+H43+J43+L43+N43+P43+R43+T43+V43+X43+Z43+AB43+AD43+AF43</f>
        <v>0</v>
      </c>
      <c r="AL43" s="417">
        <f>AJ43+AK43</f>
        <v>2873</v>
      </c>
      <c r="AM43" s="533">
        <f>'[9]Nov-20'!AL127+AL7</f>
        <v>2873</v>
      </c>
      <c r="AN43" s="452">
        <f>AM43-AL72</f>
        <v>2873</v>
      </c>
      <c r="AO43" s="510"/>
      <c r="AP43" s="508"/>
      <c r="AQ43" s="508"/>
      <c r="AR43" s="508"/>
      <c r="AS43" s="508"/>
      <c r="AT43" s="508"/>
      <c r="AU43" s="508"/>
      <c r="AV43" s="508"/>
      <c r="AW43" s="508"/>
      <c r="AX43" s="508"/>
      <c r="AY43" s="508"/>
      <c r="AZ43" s="508"/>
    </row>
    <row r="44" spans="1:52" s="172" customFormat="1" ht="104.25" customHeight="1" x14ac:dyDescent="0.2">
      <c r="A44" s="371">
        <v>9</v>
      </c>
      <c r="B44" s="371" t="s">
        <v>47</v>
      </c>
      <c r="C44" s="417">
        <v>0</v>
      </c>
      <c r="D44" s="417">
        <v>0</v>
      </c>
      <c r="E44" s="417">
        <v>1</v>
      </c>
      <c r="F44" s="417">
        <v>0</v>
      </c>
      <c r="G44" s="417">
        <v>34</v>
      </c>
      <c r="H44" s="417">
        <v>0</v>
      </c>
      <c r="I44" s="417">
        <v>0</v>
      </c>
      <c r="J44" s="417">
        <v>0</v>
      </c>
      <c r="K44" s="417">
        <v>991</v>
      </c>
      <c r="L44" s="417">
        <v>0</v>
      </c>
      <c r="M44" s="417">
        <v>1990</v>
      </c>
      <c r="N44" s="417">
        <v>0</v>
      </c>
      <c r="O44" s="417">
        <v>9</v>
      </c>
      <c r="P44" s="417">
        <v>0</v>
      </c>
      <c r="Q44" s="417">
        <v>44</v>
      </c>
      <c r="R44" s="417">
        <v>0</v>
      </c>
      <c r="S44" s="417">
        <v>1786</v>
      </c>
      <c r="T44" s="417">
        <v>0</v>
      </c>
      <c r="U44" s="417">
        <v>26</v>
      </c>
      <c r="V44" s="417">
        <v>0</v>
      </c>
      <c r="W44" s="417">
        <v>0</v>
      </c>
      <c r="X44" s="417">
        <v>0</v>
      </c>
      <c r="Y44" s="417">
        <v>463</v>
      </c>
      <c r="Z44" s="417">
        <v>0</v>
      </c>
      <c r="AA44" s="417">
        <v>0</v>
      </c>
      <c r="AB44" s="417">
        <v>0</v>
      </c>
      <c r="AC44" s="417">
        <v>3</v>
      </c>
      <c r="AD44" s="417">
        <v>0</v>
      </c>
      <c r="AE44" s="417">
        <v>1</v>
      </c>
      <c r="AF44" s="417">
        <v>0</v>
      </c>
      <c r="AG44" s="417">
        <v>7</v>
      </c>
      <c r="AH44" s="417">
        <v>12</v>
      </c>
      <c r="AI44" s="417">
        <v>26</v>
      </c>
      <c r="AJ44" s="417">
        <f>C44+E44+G44+I44+K44+M44+O44+Q44+S44+U44+W44+Y44+AA44+AC44+AE44+AG44+AH44+AI44</f>
        <v>5393</v>
      </c>
      <c r="AK44" s="417">
        <f>D44+F44+H44+J44+L44+N44+P44+R44+T44+V44+X44+Z44+AB44+AD44+AF44</f>
        <v>0</v>
      </c>
      <c r="AL44" s="417">
        <f>AJ44+AK44</f>
        <v>5393</v>
      </c>
      <c r="AM44" s="533">
        <f>'[9]Nov-20'!AL128+AL8</f>
        <v>5393</v>
      </c>
      <c r="AN44" s="452">
        <f>AM44-AL73</f>
        <v>5393</v>
      </c>
      <c r="AO44" s="507"/>
      <c r="AP44" s="508"/>
      <c r="AQ44" s="508"/>
      <c r="AR44" s="508"/>
      <c r="AS44" s="508"/>
      <c r="AT44" s="508"/>
      <c r="AU44" s="508"/>
      <c r="AV44" s="508"/>
      <c r="AW44" s="508"/>
      <c r="AX44" s="508"/>
      <c r="AY44" s="508"/>
      <c r="AZ44" s="508"/>
    </row>
    <row r="45" spans="1:52" s="172" customFormat="1" ht="104.25" customHeight="1" x14ac:dyDescent="0.2">
      <c r="A45" s="371">
        <v>10</v>
      </c>
      <c r="B45" s="371" t="s">
        <v>50</v>
      </c>
      <c r="C45" s="417">
        <v>0</v>
      </c>
      <c r="D45" s="417">
        <v>0</v>
      </c>
      <c r="E45" s="417">
        <v>0</v>
      </c>
      <c r="F45" s="417">
        <v>0</v>
      </c>
      <c r="G45" s="417">
        <v>2</v>
      </c>
      <c r="H45" s="417">
        <v>0</v>
      </c>
      <c r="I45" s="417">
        <v>0</v>
      </c>
      <c r="J45" s="417">
        <v>0</v>
      </c>
      <c r="K45" s="417">
        <v>97</v>
      </c>
      <c r="L45" s="417">
        <v>0</v>
      </c>
      <c r="M45" s="417">
        <v>202</v>
      </c>
      <c r="N45" s="417">
        <v>0</v>
      </c>
      <c r="O45" s="417">
        <v>4</v>
      </c>
      <c r="P45" s="417">
        <v>0</v>
      </c>
      <c r="Q45" s="417">
        <v>5</v>
      </c>
      <c r="R45" s="417">
        <v>0</v>
      </c>
      <c r="S45" s="417">
        <v>412</v>
      </c>
      <c r="T45" s="417">
        <v>0</v>
      </c>
      <c r="U45" s="417">
        <v>10</v>
      </c>
      <c r="V45" s="417">
        <v>0</v>
      </c>
      <c r="W45" s="417">
        <v>1</v>
      </c>
      <c r="X45" s="417">
        <v>0</v>
      </c>
      <c r="Y45" s="417">
        <v>229</v>
      </c>
      <c r="Z45" s="417">
        <v>0</v>
      </c>
      <c r="AA45" s="417">
        <v>1</v>
      </c>
      <c r="AB45" s="417">
        <v>0</v>
      </c>
      <c r="AC45" s="417">
        <v>0</v>
      </c>
      <c r="AD45" s="417">
        <v>0</v>
      </c>
      <c r="AE45" s="417">
        <v>2</v>
      </c>
      <c r="AF45" s="417">
        <v>0</v>
      </c>
      <c r="AG45" s="417">
        <v>18</v>
      </c>
      <c r="AH45" s="417">
        <v>20</v>
      </c>
      <c r="AI45" s="417">
        <v>20</v>
      </c>
      <c r="AJ45" s="417">
        <f>C45+E45+G45+I45+K45+M45+O45+Q45+S45+U45+W45+Y45+AA45+AC45+AE45+AG45+AH45+AI45</f>
        <v>1023</v>
      </c>
      <c r="AK45" s="417">
        <f>D45+F45+H45+J45+L45+N45+P45+R45+T45+V45+X45+Z45+AB45+AD45+AF45</f>
        <v>0</v>
      </c>
      <c r="AL45" s="417">
        <f>AJ45+AK45</f>
        <v>1023</v>
      </c>
      <c r="AM45" s="533">
        <f>'[9]Nov-20'!AL129+AL9</f>
        <v>1023</v>
      </c>
      <c r="AN45" s="452">
        <f>AM45-AL74</f>
        <v>1023</v>
      </c>
      <c r="AO45" s="507"/>
      <c r="AP45" s="508"/>
      <c r="AQ45" s="508"/>
      <c r="AR45" s="508"/>
      <c r="AS45" s="508"/>
      <c r="AT45" s="508"/>
      <c r="AU45" s="508"/>
      <c r="AV45" s="508"/>
      <c r="AW45" s="508"/>
      <c r="AX45" s="508"/>
      <c r="AY45" s="508"/>
      <c r="AZ45" s="508"/>
    </row>
    <row r="46" spans="1:52" s="173" customFormat="1" ht="104.25" customHeight="1" x14ac:dyDescent="0.2">
      <c r="A46" s="598" t="s">
        <v>55</v>
      </c>
      <c r="B46" s="598"/>
      <c r="C46" s="416">
        <f>SUM(C42:C45)</f>
        <v>0</v>
      </c>
      <c r="D46" s="416">
        <f t="shared" ref="D46:AJ46" si="7">SUM(D42:D45)</f>
        <v>0</v>
      </c>
      <c r="E46" s="416">
        <f t="shared" si="7"/>
        <v>1</v>
      </c>
      <c r="F46" s="416">
        <f t="shared" si="7"/>
        <v>0</v>
      </c>
      <c r="G46" s="416">
        <f t="shared" si="7"/>
        <v>67</v>
      </c>
      <c r="H46" s="416">
        <f t="shared" si="7"/>
        <v>0</v>
      </c>
      <c r="I46" s="416">
        <f t="shared" si="7"/>
        <v>0</v>
      </c>
      <c r="J46" s="416">
        <f t="shared" si="7"/>
        <v>0</v>
      </c>
      <c r="K46" s="416">
        <f t="shared" si="7"/>
        <v>1753</v>
      </c>
      <c r="L46" s="416">
        <f t="shared" si="7"/>
        <v>0</v>
      </c>
      <c r="M46" s="416">
        <f t="shared" si="7"/>
        <v>3830</v>
      </c>
      <c r="N46" s="416">
        <f t="shared" si="7"/>
        <v>0</v>
      </c>
      <c r="O46" s="416">
        <f t="shared" si="7"/>
        <v>16</v>
      </c>
      <c r="P46" s="416">
        <f t="shared" si="7"/>
        <v>0</v>
      </c>
      <c r="Q46" s="416">
        <f t="shared" si="7"/>
        <v>87</v>
      </c>
      <c r="R46" s="416">
        <f t="shared" si="7"/>
        <v>0</v>
      </c>
      <c r="S46" s="416">
        <f t="shared" si="7"/>
        <v>4723</v>
      </c>
      <c r="T46" s="416">
        <f t="shared" si="7"/>
        <v>0</v>
      </c>
      <c r="U46" s="416">
        <f t="shared" si="7"/>
        <v>72</v>
      </c>
      <c r="V46" s="416">
        <f t="shared" si="7"/>
        <v>0</v>
      </c>
      <c r="W46" s="416">
        <f t="shared" si="7"/>
        <v>3</v>
      </c>
      <c r="X46" s="416">
        <f t="shared" si="7"/>
        <v>0</v>
      </c>
      <c r="Y46" s="416">
        <f t="shared" si="7"/>
        <v>1582</v>
      </c>
      <c r="Z46" s="416">
        <f t="shared" si="7"/>
        <v>0</v>
      </c>
      <c r="AA46" s="416">
        <f t="shared" si="7"/>
        <v>3</v>
      </c>
      <c r="AB46" s="416">
        <f t="shared" si="7"/>
        <v>0</v>
      </c>
      <c r="AC46" s="416">
        <f t="shared" si="7"/>
        <v>3</v>
      </c>
      <c r="AD46" s="416">
        <f t="shared" si="7"/>
        <v>0</v>
      </c>
      <c r="AE46" s="416">
        <f t="shared" si="7"/>
        <v>13</v>
      </c>
      <c r="AF46" s="416">
        <f t="shared" si="7"/>
        <v>0</v>
      </c>
      <c r="AG46" s="416">
        <f t="shared" si="7"/>
        <v>29</v>
      </c>
      <c r="AH46" s="416">
        <f t="shared" si="7"/>
        <v>45</v>
      </c>
      <c r="AI46" s="416">
        <f t="shared" si="7"/>
        <v>106</v>
      </c>
      <c r="AJ46" s="416">
        <f t="shared" si="7"/>
        <v>12333</v>
      </c>
      <c r="AK46" s="416">
        <f>D46+F46+H46+J46+L46+N46+P46+R46+T46+V46+X46+Z46+AB46+AD46+AF46</f>
        <v>0</v>
      </c>
      <c r="AL46" s="416">
        <f>AJ46+AK46</f>
        <v>12333</v>
      </c>
      <c r="AM46" s="534">
        <f>'[9]Nov-20'!AL130+AL10</f>
        <v>12333</v>
      </c>
      <c r="AN46" s="453">
        <f>AM46-AL75</f>
        <v>12333</v>
      </c>
      <c r="AO46" s="532"/>
      <c r="AP46" s="532"/>
      <c r="AQ46" s="532"/>
      <c r="AR46" s="532"/>
      <c r="AS46" s="511"/>
      <c r="AT46" s="542"/>
      <c r="AU46" s="511"/>
      <c r="AV46" s="542"/>
      <c r="AW46" s="542"/>
      <c r="AX46" s="542"/>
      <c r="AY46" s="542"/>
      <c r="AZ46" s="542"/>
    </row>
    <row r="47" spans="1:52" s="777" customFormat="1" ht="104.25" customHeight="1" x14ac:dyDescent="0.2">
      <c r="A47" s="772"/>
      <c r="B47" s="603"/>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row>
    <row r="48" spans="1:52" s="173" customFormat="1" ht="104.25" customHeight="1" x14ac:dyDescent="0.2">
      <c r="A48" s="772"/>
      <c r="B48" s="603"/>
      <c r="C48" s="603"/>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534"/>
      <c r="AN48" s="453"/>
      <c r="AO48" s="532"/>
      <c r="AP48" s="532"/>
      <c r="AQ48" s="532"/>
      <c r="AR48" s="532"/>
      <c r="AS48" s="511"/>
      <c r="AT48" s="542"/>
      <c r="AU48" s="511"/>
      <c r="AV48" s="542"/>
      <c r="AW48" s="542"/>
      <c r="AX48" s="542"/>
      <c r="AY48" s="542"/>
      <c r="AZ48" s="542"/>
    </row>
    <row r="49" spans="1:52" s="536" customFormat="1" ht="104.25" customHeight="1" x14ac:dyDescent="0.2">
      <c r="A49" s="598" t="s">
        <v>0</v>
      </c>
      <c r="B49" s="598" t="s">
        <v>1</v>
      </c>
      <c r="C49" s="598" t="s">
        <v>2</v>
      </c>
      <c r="D49" s="598"/>
      <c r="E49" s="598" t="s">
        <v>3</v>
      </c>
      <c r="F49" s="598"/>
      <c r="G49" s="598" t="s">
        <v>4</v>
      </c>
      <c r="H49" s="598"/>
      <c r="I49" s="598" t="s">
        <v>5</v>
      </c>
      <c r="J49" s="598"/>
      <c r="K49" s="598" t="s">
        <v>6</v>
      </c>
      <c r="L49" s="598"/>
      <c r="M49" s="598" t="s">
        <v>7</v>
      </c>
      <c r="N49" s="598"/>
      <c r="O49" s="598" t="s">
        <v>41</v>
      </c>
      <c r="P49" s="598"/>
      <c r="Q49" s="598" t="s">
        <v>8</v>
      </c>
      <c r="R49" s="598"/>
      <c r="S49" s="598" t="s">
        <v>9</v>
      </c>
      <c r="T49" s="598"/>
      <c r="U49" s="598" t="s">
        <v>10</v>
      </c>
      <c r="V49" s="598"/>
      <c r="W49" s="598" t="s">
        <v>11</v>
      </c>
      <c r="X49" s="598"/>
      <c r="Y49" s="598" t="s">
        <v>12</v>
      </c>
      <c r="Z49" s="598"/>
      <c r="AA49" s="598" t="s">
        <v>42</v>
      </c>
      <c r="AB49" s="598"/>
      <c r="AC49" s="598" t="s">
        <v>43</v>
      </c>
      <c r="AD49" s="598"/>
      <c r="AE49" s="598" t="s">
        <v>44</v>
      </c>
      <c r="AF49" s="598"/>
      <c r="AG49" s="598" t="s">
        <v>13</v>
      </c>
      <c r="AH49" s="598" t="s">
        <v>14</v>
      </c>
      <c r="AI49" s="598" t="s">
        <v>15</v>
      </c>
      <c r="AJ49" s="598" t="s">
        <v>16</v>
      </c>
      <c r="AK49" s="598"/>
      <c r="AL49" s="598" t="s">
        <v>17</v>
      </c>
      <c r="AM49" s="776"/>
      <c r="AN49" s="776"/>
      <c r="AO49" s="776"/>
      <c r="AP49" s="776"/>
      <c r="AQ49" s="776"/>
      <c r="AR49" s="776"/>
      <c r="AS49" s="776"/>
    </row>
    <row r="50" spans="1:52" s="536" customFormat="1" ht="104.25" customHeight="1" x14ac:dyDescent="0.2">
      <c r="A50" s="598"/>
      <c r="B50" s="598"/>
      <c r="C50" s="537" t="s">
        <v>18</v>
      </c>
      <c r="D50" s="537" t="s">
        <v>19</v>
      </c>
      <c r="E50" s="537" t="s">
        <v>18</v>
      </c>
      <c r="F50" s="537" t="s">
        <v>19</v>
      </c>
      <c r="G50" s="537" t="s">
        <v>18</v>
      </c>
      <c r="H50" s="537" t="s">
        <v>19</v>
      </c>
      <c r="I50" s="537" t="s">
        <v>18</v>
      </c>
      <c r="J50" s="537" t="s">
        <v>19</v>
      </c>
      <c r="K50" s="537" t="s">
        <v>18</v>
      </c>
      <c r="L50" s="537" t="s">
        <v>19</v>
      </c>
      <c r="M50" s="537" t="s">
        <v>18</v>
      </c>
      <c r="N50" s="537" t="s">
        <v>19</v>
      </c>
      <c r="O50" s="537" t="s">
        <v>18</v>
      </c>
      <c r="P50" s="537" t="s">
        <v>19</v>
      </c>
      <c r="Q50" s="537" t="s">
        <v>18</v>
      </c>
      <c r="R50" s="537" t="s">
        <v>19</v>
      </c>
      <c r="S50" s="537" t="s">
        <v>18</v>
      </c>
      <c r="T50" s="537" t="s">
        <v>19</v>
      </c>
      <c r="U50" s="537" t="s">
        <v>18</v>
      </c>
      <c r="V50" s="537" t="s">
        <v>19</v>
      </c>
      <c r="W50" s="537" t="s">
        <v>18</v>
      </c>
      <c r="X50" s="537" t="s">
        <v>19</v>
      </c>
      <c r="Y50" s="537" t="s">
        <v>18</v>
      </c>
      <c r="Z50" s="537" t="s">
        <v>19</v>
      </c>
      <c r="AA50" s="537" t="s">
        <v>18</v>
      </c>
      <c r="AB50" s="537" t="s">
        <v>19</v>
      </c>
      <c r="AC50" s="537" t="s">
        <v>18</v>
      </c>
      <c r="AD50" s="537" t="s">
        <v>19</v>
      </c>
      <c r="AE50" s="537" t="s">
        <v>18</v>
      </c>
      <c r="AF50" s="537" t="s">
        <v>19</v>
      </c>
      <c r="AG50" s="598"/>
      <c r="AH50" s="598"/>
      <c r="AI50" s="598"/>
      <c r="AJ50" s="537" t="s">
        <v>18</v>
      </c>
      <c r="AK50" s="537" t="s">
        <v>19</v>
      </c>
      <c r="AL50" s="598"/>
      <c r="AN50" s="547"/>
      <c r="AO50" s="547"/>
      <c r="AP50" s="547"/>
      <c r="AQ50" s="547"/>
      <c r="AR50" s="547"/>
      <c r="AS50" s="547"/>
      <c r="AT50" s="547"/>
    </row>
    <row r="51" spans="1:52" s="543" customFormat="1" ht="104.25" customHeight="1" x14ac:dyDescent="0.2">
      <c r="A51" s="371">
        <v>7</v>
      </c>
      <c r="B51" s="371" t="s">
        <v>46</v>
      </c>
      <c r="C51" s="417">
        <v>0</v>
      </c>
      <c r="D51" s="417">
        <v>0</v>
      </c>
      <c r="E51" s="417">
        <v>0</v>
      </c>
      <c r="F51" s="417">
        <v>0</v>
      </c>
      <c r="G51" s="417">
        <v>3</v>
      </c>
      <c r="H51" s="417">
        <v>0</v>
      </c>
      <c r="I51" s="417">
        <v>0</v>
      </c>
      <c r="J51" s="417">
        <v>0</v>
      </c>
      <c r="K51" s="417">
        <v>331</v>
      </c>
      <c r="L51" s="417">
        <v>0</v>
      </c>
      <c r="M51" s="417">
        <v>1019</v>
      </c>
      <c r="N51" s="417">
        <v>0</v>
      </c>
      <c r="O51" s="417">
        <v>4</v>
      </c>
      <c r="P51" s="417">
        <v>0</v>
      </c>
      <c r="Q51" s="417">
        <v>17</v>
      </c>
      <c r="R51" s="417">
        <v>0</v>
      </c>
      <c r="S51" s="417">
        <v>1361</v>
      </c>
      <c r="T51" s="417">
        <v>0</v>
      </c>
      <c r="U51" s="417">
        <v>8</v>
      </c>
      <c r="V51" s="417">
        <v>0</v>
      </c>
      <c r="W51" s="417">
        <v>1</v>
      </c>
      <c r="X51" s="417">
        <v>0</v>
      </c>
      <c r="Y51" s="417">
        <v>337</v>
      </c>
      <c r="Z51" s="417">
        <v>0</v>
      </c>
      <c r="AA51" s="417">
        <v>6</v>
      </c>
      <c r="AB51" s="417">
        <v>0</v>
      </c>
      <c r="AC51" s="417">
        <v>0</v>
      </c>
      <c r="AD51" s="417">
        <v>0</v>
      </c>
      <c r="AE51" s="417">
        <v>0</v>
      </c>
      <c r="AF51" s="417">
        <v>0</v>
      </c>
      <c r="AG51" s="417">
        <v>4</v>
      </c>
      <c r="AH51" s="417">
        <v>40</v>
      </c>
      <c r="AI51" s="417">
        <v>29</v>
      </c>
      <c r="AJ51" s="417">
        <f>C51+E51+G51+I51+K51+M51+O51+Q51+S51+U51+W51+Y51+AA51+AC51+AE51+AG51+AH51+AI51</f>
        <v>3160</v>
      </c>
      <c r="AK51" s="417">
        <f>D51+F51+H51+J51+L51+N51+P51+R51+T51+V51+X51+Z51+AB51+AD51+AF51</f>
        <v>0</v>
      </c>
      <c r="AL51" s="417">
        <f>AJ51+AK51</f>
        <v>3160</v>
      </c>
      <c r="AM51" s="371"/>
      <c r="AN51" s="548"/>
      <c r="AO51" s="549"/>
    </row>
    <row r="52" spans="1:52" s="543" customFormat="1" ht="104.25" customHeight="1" x14ac:dyDescent="0.2">
      <c r="A52" s="371">
        <v>8</v>
      </c>
      <c r="B52" s="371" t="s">
        <v>157</v>
      </c>
      <c r="C52" s="417">
        <v>0</v>
      </c>
      <c r="D52" s="417">
        <v>0</v>
      </c>
      <c r="E52" s="417">
        <v>0</v>
      </c>
      <c r="F52" s="417">
        <v>0</v>
      </c>
      <c r="G52" s="417">
        <v>22</v>
      </c>
      <c r="H52" s="417">
        <v>0</v>
      </c>
      <c r="I52" s="417">
        <v>0</v>
      </c>
      <c r="J52" s="417">
        <v>0</v>
      </c>
      <c r="K52" s="417">
        <v>356</v>
      </c>
      <c r="L52" s="417">
        <v>0</v>
      </c>
      <c r="M52" s="417">
        <v>644</v>
      </c>
      <c r="N52" s="417">
        <v>0</v>
      </c>
      <c r="O52" s="417">
        <v>1</v>
      </c>
      <c r="P52" s="417">
        <v>0</v>
      </c>
      <c r="Q52" s="417">
        <v>2</v>
      </c>
      <c r="R52" s="417">
        <v>0</v>
      </c>
      <c r="S52" s="417">
        <v>1242</v>
      </c>
      <c r="T52" s="417">
        <v>0</v>
      </c>
      <c r="U52" s="417">
        <v>2</v>
      </c>
      <c r="V52" s="417">
        <v>0</v>
      </c>
      <c r="W52" s="417">
        <v>0</v>
      </c>
      <c r="X52" s="417">
        <v>0</v>
      </c>
      <c r="Y52" s="417">
        <v>580</v>
      </c>
      <c r="Z52" s="417">
        <v>0</v>
      </c>
      <c r="AA52" s="417">
        <v>0</v>
      </c>
      <c r="AB52" s="417">
        <v>0</v>
      </c>
      <c r="AC52" s="417">
        <v>0</v>
      </c>
      <c r="AD52" s="417">
        <v>0</v>
      </c>
      <c r="AE52" s="417">
        <v>0</v>
      </c>
      <c r="AF52" s="417">
        <v>0</v>
      </c>
      <c r="AG52" s="417">
        <v>0</v>
      </c>
      <c r="AH52" s="417">
        <v>4</v>
      </c>
      <c r="AI52" s="417">
        <v>58</v>
      </c>
      <c r="AJ52" s="417">
        <f>C52+E52+G52+I52+K52+M52+O52+Q52+S52+U52+W52+Y52+AA52+AC52+AE52+AG52+AH52+AI52</f>
        <v>2911</v>
      </c>
      <c r="AK52" s="417">
        <f>D52+F52+H52+J52+L52+N52+P52+R52+T52+V52+X52+Z52+AB52+AD52+AF52</f>
        <v>0</v>
      </c>
      <c r="AL52" s="417">
        <f>AJ52+AK52</f>
        <v>2911</v>
      </c>
      <c r="AM52" s="371"/>
      <c r="AN52" s="548"/>
      <c r="AO52" s="550"/>
    </row>
    <row r="53" spans="1:52" s="543" customFormat="1" ht="104.25" customHeight="1" x14ac:dyDescent="0.2">
      <c r="A53" s="371">
        <v>9</v>
      </c>
      <c r="B53" s="371" t="s">
        <v>47</v>
      </c>
      <c r="C53" s="417">
        <v>0</v>
      </c>
      <c r="D53" s="417">
        <v>0</v>
      </c>
      <c r="E53" s="417">
        <v>0</v>
      </c>
      <c r="F53" s="417">
        <v>0</v>
      </c>
      <c r="G53" s="417">
        <v>19</v>
      </c>
      <c r="H53" s="417">
        <v>0</v>
      </c>
      <c r="I53" s="417">
        <v>0</v>
      </c>
      <c r="J53" s="417">
        <v>0</v>
      </c>
      <c r="K53" s="417">
        <v>930</v>
      </c>
      <c r="L53" s="417">
        <v>0</v>
      </c>
      <c r="M53" s="417">
        <v>1984</v>
      </c>
      <c r="N53" s="417">
        <v>0</v>
      </c>
      <c r="O53" s="417">
        <v>5</v>
      </c>
      <c r="P53" s="417">
        <v>0</v>
      </c>
      <c r="Q53" s="417">
        <v>36</v>
      </c>
      <c r="R53" s="417">
        <v>0</v>
      </c>
      <c r="S53" s="417">
        <v>1958</v>
      </c>
      <c r="T53" s="417">
        <v>0</v>
      </c>
      <c r="U53" s="417">
        <v>26</v>
      </c>
      <c r="V53" s="417">
        <v>0</v>
      </c>
      <c r="W53" s="417">
        <v>0</v>
      </c>
      <c r="X53" s="417">
        <v>0</v>
      </c>
      <c r="Y53" s="417">
        <v>464</v>
      </c>
      <c r="Z53" s="417">
        <v>0</v>
      </c>
      <c r="AA53" s="417">
        <v>0</v>
      </c>
      <c r="AB53" s="417">
        <v>0</v>
      </c>
      <c r="AC53" s="417">
        <v>0</v>
      </c>
      <c r="AD53" s="417">
        <v>0</v>
      </c>
      <c r="AE53" s="417">
        <v>0</v>
      </c>
      <c r="AF53" s="417">
        <v>0</v>
      </c>
      <c r="AG53" s="417">
        <v>0</v>
      </c>
      <c r="AH53" s="417">
        <v>14</v>
      </c>
      <c r="AI53" s="417">
        <v>26</v>
      </c>
      <c r="AJ53" s="417">
        <f>C53+E53+G53+I53+K53+M53+O53+Q53+S53+U53+W53+Y53+AA53+AC53+AE53+AG53+AH53+AI53</f>
        <v>5462</v>
      </c>
      <c r="AK53" s="417">
        <f>D53+F53+H53+J53+L53+N53+P53+R53+T53+V53+X53+Z53+AB53+AD53+AF53</f>
        <v>0</v>
      </c>
      <c r="AL53" s="417">
        <f>AJ53+AK53</f>
        <v>5462</v>
      </c>
      <c r="AM53" s="371"/>
      <c r="AN53" s="548"/>
      <c r="AO53" s="549"/>
    </row>
    <row r="54" spans="1:52" s="543" customFormat="1" ht="104.25" customHeight="1" x14ac:dyDescent="0.2">
      <c r="A54" s="371">
        <v>10</v>
      </c>
      <c r="B54" s="371" t="s">
        <v>50</v>
      </c>
      <c r="C54" s="417">
        <v>0</v>
      </c>
      <c r="D54" s="417">
        <v>0</v>
      </c>
      <c r="E54" s="417">
        <v>0</v>
      </c>
      <c r="F54" s="417">
        <v>0</v>
      </c>
      <c r="G54" s="417">
        <v>2</v>
      </c>
      <c r="H54" s="417">
        <v>0</v>
      </c>
      <c r="I54" s="417">
        <v>0</v>
      </c>
      <c r="J54" s="417">
        <v>0</v>
      </c>
      <c r="K54" s="417">
        <v>88</v>
      </c>
      <c r="L54" s="417">
        <v>0</v>
      </c>
      <c r="M54" s="417">
        <v>205</v>
      </c>
      <c r="N54" s="417">
        <v>0</v>
      </c>
      <c r="O54" s="417">
        <v>3</v>
      </c>
      <c r="P54" s="417">
        <v>0</v>
      </c>
      <c r="Q54" s="417">
        <v>5</v>
      </c>
      <c r="R54" s="417">
        <v>0</v>
      </c>
      <c r="S54" s="417">
        <v>347</v>
      </c>
      <c r="T54" s="417">
        <v>0</v>
      </c>
      <c r="U54" s="417">
        <v>6</v>
      </c>
      <c r="V54" s="417">
        <v>0</v>
      </c>
      <c r="W54" s="417">
        <v>7</v>
      </c>
      <c r="X54" s="417">
        <v>0</v>
      </c>
      <c r="Y54" s="417">
        <v>294</v>
      </c>
      <c r="Z54" s="417">
        <v>0</v>
      </c>
      <c r="AA54" s="417">
        <v>1</v>
      </c>
      <c r="AB54" s="417">
        <v>0</v>
      </c>
      <c r="AC54" s="417">
        <v>0</v>
      </c>
      <c r="AD54" s="417">
        <v>0</v>
      </c>
      <c r="AE54" s="417">
        <v>2</v>
      </c>
      <c r="AF54" s="417">
        <v>0</v>
      </c>
      <c r="AG54" s="417">
        <v>6</v>
      </c>
      <c r="AH54" s="417">
        <v>20</v>
      </c>
      <c r="AI54" s="417">
        <v>20</v>
      </c>
      <c r="AJ54" s="417">
        <f>C54+E54+G54+I54+K54+M54+O54+Q54+S54+U54+W54+Y54+AA54+AC54+AE54+AG54+AH54+AI54</f>
        <v>1006</v>
      </c>
      <c r="AK54" s="417">
        <f>D54+F54+H54+J54+L54+N54+P54+R54+T54+V54+X54+Z54+AB54+AD54+AF54</f>
        <v>0</v>
      </c>
      <c r="AL54" s="417">
        <f>AJ54+AK54</f>
        <v>1006</v>
      </c>
      <c r="AM54" s="371"/>
      <c r="AN54" s="548"/>
      <c r="AO54" s="549"/>
    </row>
    <row r="55" spans="1:52" s="546" customFormat="1" ht="104.25" customHeight="1" x14ac:dyDescent="0.2">
      <c r="A55" s="598" t="s">
        <v>55</v>
      </c>
      <c r="B55" s="598"/>
      <c r="C55" s="416">
        <f>SUM(C51:C54)</f>
        <v>0</v>
      </c>
      <c r="D55" s="416">
        <f t="shared" ref="D55:AF55" si="8">SUM(D51:D54)</f>
        <v>0</v>
      </c>
      <c r="E55" s="416">
        <f t="shared" si="8"/>
        <v>0</v>
      </c>
      <c r="F55" s="416">
        <f t="shared" si="8"/>
        <v>0</v>
      </c>
      <c r="G55" s="416">
        <f t="shared" si="8"/>
        <v>46</v>
      </c>
      <c r="H55" s="416">
        <f t="shared" si="8"/>
        <v>0</v>
      </c>
      <c r="I55" s="416">
        <f t="shared" si="8"/>
        <v>0</v>
      </c>
      <c r="J55" s="416">
        <f t="shared" si="8"/>
        <v>0</v>
      </c>
      <c r="K55" s="416">
        <f t="shared" si="8"/>
        <v>1705</v>
      </c>
      <c r="L55" s="416">
        <f t="shared" si="8"/>
        <v>0</v>
      </c>
      <c r="M55" s="416">
        <f t="shared" si="8"/>
        <v>3852</v>
      </c>
      <c r="N55" s="416">
        <f t="shared" si="8"/>
        <v>0</v>
      </c>
      <c r="O55" s="416">
        <f t="shared" si="8"/>
        <v>13</v>
      </c>
      <c r="P55" s="416">
        <f t="shared" si="8"/>
        <v>0</v>
      </c>
      <c r="Q55" s="416">
        <f t="shared" si="8"/>
        <v>60</v>
      </c>
      <c r="R55" s="416">
        <f t="shared" si="8"/>
        <v>0</v>
      </c>
      <c r="S55" s="416">
        <f t="shared" si="8"/>
        <v>4908</v>
      </c>
      <c r="T55" s="416">
        <f t="shared" si="8"/>
        <v>0</v>
      </c>
      <c r="U55" s="416">
        <f t="shared" si="8"/>
        <v>42</v>
      </c>
      <c r="V55" s="416">
        <f t="shared" si="8"/>
        <v>0</v>
      </c>
      <c r="W55" s="416">
        <f t="shared" si="8"/>
        <v>8</v>
      </c>
      <c r="X55" s="416">
        <f t="shared" si="8"/>
        <v>0</v>
      </c>
      <c r="Y55" s="416">
        <f t="shared" si="8"/>
        <v>1675</v>
      </c>
      <c r="Z55" s="416">
        <f t="shared" si="8"/>
        <v>0</v>
      </c>
      <c r="AA55" s="416">
        <f t="shared" si="8"/>
        <v>7</v>
      </c>
      <c r="AB55" s="416">
        <f t="shared" si="8"/>
        <v>0</v>
      </c>
      <c r="AC55" s="416">
        <f t="shared" si="8"/>
        <v>0</v>
      </c>
      <c r="AD55" s="416">
        <f t="shared" si="8"/>
        <v>0</v>
      </c>
      <c r="AE55" s="416">
        <f t="shared" si="8"/>
        <v>2</v>
      </c>
      <c r="AF55" s="416">
        <f t="shared" si="8"/>
        <v>0</v>
      </c>
      <c r="AG55" s="416">
        <f>SUM(AG51:AG54)</f>
        <v>10</v>
      </c>
      <c r="AH55" s="416">
        <f>SUM(AH51:AH54)</f>
        <v>78</v>
      </c>
      <c r="AI55" s="416">
        <f>SUM(AI51:AI54)</f>
        <v>133</v>
      </c>
      <c r="AJ55" s="416">
        <f>SUM(AJ51:AJ54)</f>
        <v>12539</v>
      </c>
      <c r="AK55" s="416">
        <f>D55+F55+H55+J55+L55+N55+P55+R55+T55+V55+X55+Z55+AB55+AD55+AF55</f>
        <v>0</v>
      </c>
      <c r="AL55" s="416">
        <f>AJ55+AK55</f>
        <v>12539</v>
      </c>
      <c r="AM55" s="537"/>
      <c r="AN55" s="544"/>
      <c r="AO55" s="537"/>
      <c r="AP55" s="537"/>
      <c r="AQ55" s="537"/>
      <c r="AR55" s="537"/>
      <c r="AS55" s="545"/>
      <c r="AU55" s="545"/>
    </row>
    <row r="56" spans="1:52" s="173" customFormat="1" ht="104.25" customHeight="1" x14ac:dyDescent="0.2">
      <c r="A56" s="532"/>
      <c r="B56" s="532"/>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1"/>
      <c r="AK56" s="541"/>
      <c r="AL56" s="541"/>
      <c r="AM56" s="534"/>
      <c r="AN56" s="453"/>
      <c r="AO56" s="532"/>
      <c r="AP56" s="532"/>
      <c r="AQ56" s="532"/>
      <c r="AR56" s="532"/>
      <c r="AS56" s="511"/>
      <c r="AT56" s="542"/>
      <c r="AU56" s="511"/>
      <c r="AV56" s="542"/>
      <c r="AW56" s="542"/>
      <c r="AX56" s="542"/>
      <c r="AY56" s="542"/>
      <c r="AZ56" s="542"/>
    </row>
    <row r="57" spans="1:52" s="173" customFormat="1" ht="104.25" customHeight="1" x14ac:dyDescent="0.2">
      <c r="A57" s="532"/>
      <c r="B57" s="532"/>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34"/>
      <c r="AN57" s="453"/>
      <c r="AO57" s="532"/>
      <c r="AP57" s="532"/>
      <c r="AQ57" s="532"/>
      <c r="AR57" s="532"/>
      <c r="AS57" s="511"/>
      <c r="AT57" s="542"/>
      <c r="AU57" s="511"/>
      <c r="AV57" s="542"/>
      <c r="AW57" s="542"/>
      <c r="AX57" s="542"/>
      <c r="AY57" s="542"/>
      <c r="AZ57" s="542"/>
    </row>
    <row r="58" spans="1:52" s="173" customFormat="1" ht="104.25" customHeight="1" x14ac:dyDescent="0.2">
      <c r="A58" s="598" t="s">
        <v>0</v>
      </c>
      <c r="B58" s="598" t="s">
        <v>1</v>
      </c>
      <c r="C58" s="598" t="s">
        <v>2</v>
      </c>
      <c r="D58" s="598"/>
      <c r="E58" s="598" t="s">
        <v>3</v>
      </c>
      <c r="F58" s="598"/>
      <c r="G58" s="598" t="s">
        <v>4</v>
      </c>
      <c r="H58" s="598"/>
      <c r="I58" s="598" t="s">
        <v>5</v>
      </c>
      <c r="J58" s="598"/>
      <c r="K58" s="598" t="s">
        <v>6</v>
      </c>
      <c r="L58" s="598"/>
      <c r="M58" s="598" t="s">
        <v>7</v>
      </c>
      <c r="N58" s="598"/>
      <c r="O58" s="598" t="s">
        <v>41</v>
      </c>
      <c r="P58" s="598"/>
      <c r="Q58" s="598" t="s">
        <v>8</v>
      </c>
      <c r="R58" s="598"/>
      <c r="S58" s="598" t="s">
        <v>9</v>
      </c>
      <c r="T58" s="598"/>
      <c r="U58" s="598" t="s">
        <v>10</v>
      </c>
      <c r="V58" s="598"/>
      <c r="W58" s="598" t="s">
        <v>11</v>
      </c>
      <c r="X58" s="598"/>
      <c r="Y58" s="598" t="s">
        <v>12</v>
      </c>
      <c r="Z58" s="598"/>
      <c r="AA58" s="598" t="s">
        <v>42</v>
      </c>
      <c r="AB58" s="598"/>
      <c r="AC58" s="598" t="s">
        <v>43</v>
      </c>
      <c r="AD58" s="598"/>
      <c r="AE58" s="598" t="s">
        <v>44</v>
      </c>
      <c r="AF58" s="598"/>
      <c r="AG58" s="598" t="s">
        <v>13</v>
      </c>
      <c r="AH58" s="598" t="s">
        <v>14</v>
      </c>
      <c r="AI58" s="598" t="s">
        <v>15</v>
      </c>
      <c r="AJ58" s="598" t="s">
        <v>16</v>
      </c>
      <c r="AK58" s="598"/>
      <c r="AL58" s="598" t="s">
        <v>17</v>
      </c>
      <c r="AM58" s="534"/>
      <c r="AN58" s="453"/>
      <c r="AO58" s="532"/>
      <c r="AP58" s="532"/>
      <c r="AQ58" s="532"/>
      <c r="AR58" s="532"/>
      <c r="AS58" s="511"/>
      <c r="AT58" s="542"/>
      <c r="AU58" s="511"/>
      <c r="AV58" s="542"/>
      <c r="AW58" s="542"/>
      <c r="AX58" s="542"/>
      <c r="AY58" s="542"/>
      <c r="AZ58" s="542"/>
    </row>
    <row r="59" spans="1:52" s="173" customFormat="1" ht="104.25" customHeight="1" x14ac:dyDescent="0.2">
      <c r="A59" s="598"/>
      <c r="B59" s="598"/>
      <c r="C59" s="537" t="s">
        <v>18</v>
      </c>
      <c r="D59" s="537" t="s">
        <v>19</v>
      </c>
      <c r="E59" s="537" t="s">
        <v>18</v>
      </c>
      <c r="F59" s="537" t="s">
        <v>19</v>
      </c>
      <c r="G59" s="537" t="s">
        <v>18</v>
      </c>
      <c r="H59" s="537" t="s">
        <v>19</v>
      </c>
      <c r="I59" s="537" t="s">
        <v>18</v>
      </c>
      <c r="J59" s="537" t="s">
        <v>19</v>
      </c>
      <c r="K59" s="537" t="s">
        <v>18</v>
      </c>
      <c r="L59" s="537" t="s">
        <v>19</v>
      </c>
      <c r="M59" s="537" t="s">
        <v>18</v>
      </c>
      <c r="N59" s="537" t="s">
        <v>19</v>
      </c>
      <c r="O59" s="537" t="s">
        <v>18</v>
      </c>
      <c r="P59" s="537" t="s">
        <v>19</v>
      </c>
      <c r="Q59" s="537" t="s">
        <v>18</v>
      </c>
      <c r="R59" s="537" t="s">
        <v>19</v>
      </c>
      <c r="S59" s="537" t="s">
        <v>18</v>
      </c>
      <c r="T59" s="537" t="s">
        <v>19</v>
      </c>
      <c r="U59" s="537" t="s">
        <v>18</v>
      </c>
      <c r="V59" s="537" t="s">
        <v>19</v>
      </c>
      <c r="W59" s="537" t="s">
        <v>18</v>
      </c>
      <c r="X59" s="537" t="s">
        <v>19</v>
      </c>
      <c r="Y59" s="537" t="s">
        <v>18</v>
      </c>
      <c r="Z59" s="537" t="s">
        <v>19</v>
      </c>
      <c r="AA59" s="537" t="s">
        <v>18</v>
      </c>
      <c r="AB59" s="537" t="s">
        <v>19</v>
      </c>
      <c r="AC59" s="537" t="s">
        <v>18</v>
      </c>
      <c r="AD59" s="537" t="s">
        <v>19</v>
      </c>
      <c r="AE59" s="537" t="s">
        <v>18</v>
      </c>
      <c r="AF59" s="537" t="s">
        <v>19</v>
      </c>
      <c r="AG59" s="598"/>
      <c r="AH59" s="598"/>
      <c r="AI59" s="598"/>
      <c r="AJ59" s="537" t="s">
        <v>18</v>
      </c>
      <c r="AK59" s="537" t="s">
        <v>19</v>
      </c>
      <c r="AL59" s="598"/>
      <c r="AM59" s="534"/>
      <c r="AN59" s="453"/>
      <c r="AO59" s="532"/>
      <c r="AP59" s="532"/>
      <c r="AQ59" s="532"/>
      <c r="AR59" s="532"/>
      <c r="AS59" s="511"/>
      <c r="AT59" s="542"/>
      <c r="AU59" s="511"/>
      <c r="AV59" s="542"/>
      <c r="AW59" s="542"/>
      <c r="AX59" s="542"/>
      <c r="AY59" s="542"/>
      <c r="AZ59" s="542"/>
    </row>
    <row r="60" spans="1:52" s="173" customFormat="1" ht="104.25" customHeight="1" x14ac:dyDescent="0.2">
      <c r="A60" s="371">
        <v>7</v>
      </c>
      <c r="B60" s="371" t="s">
        <v>46</v>
      </c>
      <c r="C60" s="417">
        <f>C51-C42</f>
        <v>0</v>
      </c>
      <c r="D60" s="417">
        <f t="shared" ref="D60:AL63" si="9">D51-D42</f>
        <v>0</v>
      </c>
      <c r="E60" s="417">
        <f t="shared" si="9"/>
        <v>0</v>
      </c>
      <c r="F60" s="417">
        <f t="shared" si="9"/>
        <v>0</v>
      </c>
      <c r="G60" s="417">
        <f t="shared" si="9"/>
        <v>0</v>
      </c>
      <c r="H60" s="417">
        <f t="shared" si="9"/>
        <v>0</v>
      </c>
      <c r="I60" s="417">
        <f t="shared" si="9"/>
        <v>0</v>
      </c>
      <c r="J60" s="417">
        <f t="shared" si="9"/>
        <v>0</v>
      </c>
      <c r="K60" s="417">
        <f t="shared" si="9"/>
        <v>3</v>
      </c>
      <c r="L60" s="417">
        <f t="shared" si="9"/>
        <v>0</v>
      </c>
      <c r="M60" s="417">
        <f t="shared" si="9"/>
        <v>50</v>
      </c>
      <c r="N60" s="417">
        <f t="shared" si="9"/>
        <v>0</v>
      </c>
      <c r="O60" s="417">
        <f t="shared" si="9"/>
        <v>2</v>
      </c>
      <c r="P60" s="417">
        <f t="shared" si="9"/>
        <v>0</v>
      </c>
      <c r="Q60" s="417">
        <f t="shared" si="9"/>
        <v>-4</v>
      </c>
      <c r="R60" s="417">
        <f t="shared" si="9"/>
        <v>0</v>
      </c>
      <c r="S60" s="417">
        <f t="shared" si="9"/>
        <v>25</v>
      </c>
      <c r="T60" s="417">
        <f t="shared" si="9"/>
        <v>0</v>
      </c>
      <c r="U60" s="417">
        <f t="shared" si="9"/>
        <v>-15</v>
      </c>
      <c r="V60" s="417">
        <f t="shared" si="9"/>
        <v>0</v>
      </c>
      <c r="W60" s="417">
        <f t="shared" si="9"/>
        <v>-1</v>
      </c>
      <c r="X60" s="417">
        <f t="shared" si="9"/>
        <v>0</v>
      </c>
      <c r="Y60" s="417">
        <f t="shared" si="9"/>
        <v>10</v>
      </c>
      <c r="Z60" s="417">
        <f t="shared" si="9"/>
        <v>0</v>
      </c>
      <c r="AA60" s="417">
        <f t="shared" si="9"/>
        <v>6</v>
      </c>
      <c r="AB60" s="417">
        <f t="shared" si="9"/>
        <v>0</v>
      </c>
      <c r="AC60" s="417">
        <f t="shared" si="9"/>
        <v>0</v>
      </c>
      <c r="AD60" s="417">
        <f t="shared" si="9"/>
        <v>0</v>
      </c>
      <c r="AE60" s="417">
        <f t="shared" si="9"/>
        <v>0</v>
      </c>
      <c r="AF60" s="417">
        <f t="shared" si="9"/>
        <v>0</v>
      </c>
      <c r="AG60" s="417">
        <f t="shared" si="9"/>
        <v>4</v>
      </c>
      <c r="AH60" s="417">
        <f t="shared" si="9"/>
        <v>31</v>
      </c>
      <c r="AI60" s="417">
        <f t="shared" si="9"/>
        <v>5</v>
      </c>
      <c r="AJ60" s="417">
        <f t="shared" si="9"/>
        <v>116</v>
      </c>
      <c r="AK60" s="417">
        <f t="shared" si="9"/>
        <v>0</v>
      </c>
      <c r="AL60" s="417">
        <f t="shared" si="9"/>
        <v>116</v>
      </c>
      <c r="AM60" s="534"/>
      <c r="AN60" s="453"/>
      <c r="AO60" s="532"/>
      <c r="AP60" s="532"/>
      <c r="AQ60" s="532"/>
      <c r="AR60" s="532"/>
      <c r="AS60" s="511"/>
      <c r="AT60" s="542"/>
      <c r="AU60" s="511"/>
      <c r="AV60" s="542"/>
      <c r="AW60" s="542"/>
      <c r="AX60" s="542"/>
      <c r="AY60" s="542"/>
      <c r="AZ60" s="542"/>
    </row>
    <row r="61" spans="1:52" s="173" customFormat="1" ht="104.25" customHeight="1" x14ac:dyDescent="0.2">
      <c r="A61" s="371">
        <v>8</v>
      </c>
      <c r="B61" s="371" t="s">
        <v>157</v>
      </c>
      <c r="C61" s="417">
        <f>C52-C43</f>
        <v>0</v>
      </c>
      <c r="D61" s="417">
        <f t="shared" ref="D61:R61" si="10">D52-D43</f>
        <v>0</v>
      </c>
      <c r="E61" s="417">
        <f t="shared" si="10"/>
        <v>0</v>
      </c>
      <c r="F61" s="417">
        <f t="shared" si="10"/>
        <v>0</v>
      </c>
      <c r="G61" s="417">
        <f t="shared" si="10"/>
        <v>-6</v>
      </c>
      <c r="H61" s="417">
        <f t="shared" si="10"/>
        <v>0</v>
      </c>
      <c r="I61" s="417">
        <f t="shared" si="10"/>
        <v>0</v>
      </c>
      <c r="J61" s="417">
        <f t="shared" si="10"/>
        <v>0</v>
      </c>
      <c r="K61" s="417">
        <f t="shared" si="10"/>
        <v>19</v>
      </c>
      <c r="L61" s="417">
        <f t="shared" si="10"/>
        <v>0</v>
      </c>
      <c r="M61" s="417">
        <f t="shared" si="10"/>
        <v>-25</v>
      </c>
      <c r="N61" s="417">
        <f t="shared" si="10"/>
        <v>0</v>
      </c>
      <c r="O61" s="417">
        <f t="shared" si="10"/>
        <v>0</v>
      </c>
      <c r="P61" s="417">
        <f t="shared" si="10"/>
        <v>0</v>
      </c>
      <c r="Q61" s="417">
        <f t="shared" si="10"/>
        <v>-15</v>
      </c>
      <c r="R61" s="417">
        <f t="shared" si="10"/>
        <v>0</v>
      </c>
      <c r="S61" s="417">
        <f t="shared" si="9"/>
        <v>53</v>
      </c>
      <c r="T61" s="417">
        <f t="shared" si="9"/>
        <v>0</v>
      </c>
      <c r="U61" s="417">
        <f t="shared" si="9"/>
        <v>-11</v>
      </c>
      <c r="V61" s="417">
        <f t="shared" si="9"/>
        <v>0</v>
      </c>
      <c r="W61" s="417">
        <f t="shared" si="9"/>
        <v>0</v>
      </c>
      <c r="X61" s="417">
        <f t="shared" si="9"/>
        <v>0</v>
      </c>
      <c r="Y61" s="417">
        <f t="shared" si="9"/>
        <v>17</v>
      </c>
      <c r="Z61" s="417">
        <f t="shared" si="9"/>
        <v>0</v>
      </c>
      <c r="AA61" s="417">
        <f t="shared" si="9"/>
        <v>-2</v>
      </c>
      <c r="AB61" s="417">
        <f t="shared" si="9"/>
        <v>0</v>
      </c>
      <c r="AC61" s="417">
        <f t="shared" si="9"/>
        <v>0</v>
      </c>
      <c r="AD61" s="417">
        <f t="shared" si="9"/>
        <v>0</v>
      </c>
      <c r="AE61" s="417">
        <f t="shared" si="9"/>
        <v>-10</v>
      </c>
      <c r="AF61" s="417">
        <f t="shared" si="9"/>
        <v>0</v>
      </c>
      <c r="AG61" s="417">
        <f t="shared" si="9"/>
        <v>-4</v>
      </c>
      <c r="AH61" s="417">
        <f t="shared" si="9"/>
        <v>0</v>
      </c>
      <c r="AI61" s="417">
        <f t="shared" si="9"/>
        <v>22</v>
      </c>
      <c r="AJ61" s="417">
        <f t="shared" si="9"/>
        <v>38</v>
      </c>
      <c r="AK61" s="417">
        <f t="shared" si="9"/>
        <v>0</v>
      </c>
      <c r="AL61" s="417">
        <f t="shared" si="9"/>
        <v>38</v>
      </c>
      <c r="AM61" s="534"/>
      <c r="AN61" s="453"/>
      <c r="AO61" s="532"/>
      <c r="AP61" s="532"/>
      <c r="AQ61" s="532"/>
      <c r="AR61" s="532"/>
      <c r="AS61" s="511"/>
      <c r="AT61" s="542"/>
      <c r="AU61" s="511"/>
      <c r="AV61" s="542"/>
      <c r="AW61" s="542"/>
      <c r="AX61" s="542"/>
      <c r="AY61" s="542"/>
      <c r="AZ61" s="542"/>
    </row>
    <row r="62" spans="1:52" s="173" customFormat="1" ht="104.25" customHeight="1" x14ac:dyDescent="0.2">
      <c r="A62" s="371">
        <v>9</v>
      </c>
      <c r="B62" s="371" t="s">
        <v>47</v>
      </c>
      <c r="C62" s="417">
        <f>C53-C44</f>
        <v>0</v>
      </c>
      <c r="D62" s="417">
        <f t="shared" si="9"/>
        <v>0</v>
      </c>
      <c r="E62" s="417">
        <f t="shared" si="9"/>
        <v>-1</v>
      </c>
      <c r="F62" s="417">
        <f t="shared" si="9"/>
        <v>0</v>
      </c>
      <c r="G62" s="417">
        <f t="shared" si="9"/>
        <v>-15</v>
      </c>
      <c r="H62" s="417">
        <f t="shared" si="9"/>
        <v>0</v>
      </c>
      <c r="I62" s="417">
        <f t="shared" si="9"/>
        <v>0</v>
      </c>
      <c r="J62" s="417">
        <f t="shared" si="9"/>
        <v>0</v>
      </c>
      <c r="K62" s="417">
        <f t="shared" si="9"/>
        <v>-61</v>
      </c>
      <c r="L62" s="417">
        <f t="shared" si="9"/>
        <v>0</v>
      </c>
      <c r="M62" s="417">
        <f t="shared" si="9"/>
        <v>-6</v>
      </c>
      <c r="N62" s="417">
        <f t="shared" si="9"/>
        <v>0</v>
      </c>
      <c r="O62" s="417">
        <f t="shared" si="9"/>
        <v>-4</v>
      </c>
      <c r="P62" s="417">
        <f t="shared" si="9"/>
        <v>0</v>
      </c>
      <c r="Q62" s="417">
        <f t="shared" si="9"/>
        <v>-8</v>
      </c>
      <c r="R62" s="417">
        <f t="shared" si="9"/>
        <v>0</v>
      </c>
      <c r="S62" s="417">
        <f t="shared" si="9"/>
        <v>172</v>
      </c>
      <c r="T62" s="417">
        <f t="shared" si="9"/>
        <v>0</v>
      </c>
      <c r="U62" s="417">
        <f t="shared" si="9"/>
        <v>0</v>
      </c>
      <c r="V62" s="417">
        <f t="shared" si="9"/>
        <v>0</v>
      </c>
      <c r="W62" s="417">
        <f t="shared" si="9"/>
        <v>0</v>
      </c>
      <c r="X62" s="417">
        <f t="shared" si="9"/>
        <v>0</v>
      </c>
      <c r="Y62" s="417">
        <f t="shared" si="9"/>
        <v>1</v>
      </c>
      <c r="Z62" s="417">
        <f t="shared" si="9"/>
        <v>0</v>
      </c>
      <c r="AA62" s="417">
        <f t="shared" si="9"/>
        <v>0</v>
      </c>
      <c r="AB62" s="417">
        <f t="shared" si="9"/>
        <v>0</v>
      </c>
      <c r="AC62" s="417">
        <f t="shared" si="9"/>
        <v>-3</v>
      </c>
      <c r="AD62" s="417">
        <f t="shared" si="9"/>
        <v>0</v>
      </c>
      <c r="AE62" s="417">
        <f t="shared" si="9"/>
        <v>-1</v>
      </c>
      <c r="AF62" s="417">
        <f t="shared" si="9"/>
        <v>0</v>
      </c>
      <c r="AG62" s="417">
        <f t="shared" si="9"/>
        <v>-7</v>
      </c>
      <c r="AH62" s="417">
        <f t="shared" si="9"/>
        <v>2</v>
      </c>
      <c r="AI62" s="417">
        <f t="shared" si="9"/>
        <v>0</v>
      </c>
      <c r="AJ62" s="417">
        <f t="shared" si="9"/>
        <v>69</v>
      </c>
      <c r="AK62" s="417">
        <f t="shared" si="9"/>
        <v>0</v>
      </c>
      <c r="AL62" s="417">
        <f t="shared" si="9"/>
        <v>69</v>
      </c>
      <c r="AM62" s="534"/>
      <c r="AN62" s="453"/>
      <c r="AO62" s="532"/>
      <c r="AP62" s="532"/>
      <c r="AQ62" s="532"/>
      <c r="AR62" s="532"/>
      <c r="AS62" s="511"/>
      <c r="AT62" s="542"/>
      <c r="AU62" s="511"/>
      <c r="AV62" s="542"/>
      <c r="AW62" s="542"/>
      <c r="AX62" s="542"/>
      <c r="AY62" s="542"/>
      <c r="AZ62" s="542"/>
    </row>
    <row r="63" spans="1:52" s="173" customFormat="1" ht="104.25" customHeight="1" x14ac:dyDescent="0.2">
      <c r="A63" s="371">
        <v>10</v>
      </c>
      <c r="B63" s="371" t="s">
        <v>50</v>
      </c>
      <c r="C63" s="417">
        <f>C54-C45</f>
        <v>0</v>
      </c>
      <c r="D63" s="417">
        <f t="shared" si="9"/>
        <v>0</v>
      </c>
      <c r="E63" s="417">
        <f t="shared" si="9"/>
        <v>0</v>
      </c>
      <c r="F63" s="417">
        <f t="shared" si="9"/>
        <v>0</v>
      </c>
      <c r="G63" s="417">
        <f t="shared" si="9"/>
        <v>0</v>
      </c>
      <c r="H63" s="417">
        <f t="shared" si="9"/>
        <v>0</v>
      </c>
      <c r="I63" s="417">
        <f t="shared" si="9"/>
        <v>0</v>
      </c>
      <c r="J63" s="417">
        <f t="shared" si="9"/>
        <v>0</v>
      </c>
      <c r="K63" s="417">
        <f t="shared" si="9"/>
        <v>-9</v>
      </c>
      <c r="L63" s="417">
        <f t="shared" si="9"/>
        <v>0</v>
      </c>
      <c r="M63" s="417">
        <f t="shared" si="9"/>
        <v>3</v>
      </c>
      <c r="N63" s="417">
        <f t="shared" si="9"/>
        <v>0</v>
      </c>
      <c r="O63" s="417">
        <f t="shared" si="9"/>
        <v>-1</v>
      </c>
      <c r="P63" s="417">
        <f t="shared" si="9"/>
        <v>0</v>
      </c>
      <c r="Q63" s="417">
        <f t="shared" si="9"/>
        <v>0</v>
      </c>
      <c r="R63" s="417">
        <f t="shared" si="9"/>
        <v>0</v>
      </c>
      <c r="S63" s="417">
        <f t="shared" si="9"/>
        <v>-65</v>
      </c>
      <c r="T63" s="417">
        <f t="shared" si="9"/>
        <v>0</v>
      </c>
      <c r="U63" s="417">
        <f t="shared" si="9"/>
        <v>-4</v>
      </c>
      <c r="V63" s="417">
        <f t="shared" si="9"/>
        <v>0</v>
      </c>
      <c r="W63" s="417">
        <f t="shared" si="9"/>
        <v>6</v>
      </c>
      <c r="X63" s="417">
        <f t="shared" si="9"/>
        <v>0</v>
      </c>
      <c r="Y63" s="417">
        <f t="shared" si="9"/>
        <v>65</v>
      </c>
      <c r="Z63" s="417">
        <f t="shared" si="9"/>
        <v>0</v>
      </c>
      <c r="AA63" s="417">
        <f t="shared" si="9"/>
        <v>0</v>
      </c>
      <c r="AB63" s="417">
        <f t="shared" si="9"/>
        <v>0</v>
      </c>
      <c r="AC63" s="417">
        <f t="shared" si="9"/>
        <v>0</v>
      </c>
      <c r="AD63" s="417">
        <f t="shared" si="9"/>
        <v>0</v>
      </c>
      <c r="AE63" s="417">
        <f t="shared" si="9"/>
        <v>0</v>
      </c>
      <c r="AF63" s="417">
        <f t="shared" si="9"/>
        <v>0</v>
      </c>
      <c r="AG63" s="417">
        <f t="shared" si="9"/>
        <v>-12</v>
      </c>
      <c r="AH63" s="417">
        <f t="shared" si="9"/>
        <v>0</v>
      </c>
      <c r="AI63" s="417">
        <f t="shared" si="9"/>
        <v>0</v>
      </c>
      <c r="AJ63" s="417">
        <f t="shared" si="9"/>
        <v>-17</v>
      </c>
      <c r="AK63" s="417">
        <f t="shared" si="9"/>
        <v>0</v>
      </c>
      <c r="AL63" s="417">
        <f t="shared" si="9"/>
        <v>-17</v>
      </c>
      <c r="AM63" s="534"/>
      <c r="AN63" s="453"/>
      <c r="AO63" s="532"/>
      <c r="AP63" s="532"/>
      <c r="AQ63" s="532"/>
      <c r="AR63" s="532"/>
      <c r="AS63" s="511"/>
      <c r="AT63" s="542"/>
      <c r="AU63" s="511"/>
      <c r="AV63" s="542"/>
      <c r="AW63" s="542"/>
      <c r="AX63" s="542"/>
      <c r="AY63" s="542"/>
      <c r="AZ63" s="542"/>
    </row>
    <row r="64" spans="1:52" s="173" customFormat="1" ht="104.25" customHeight="1" x14ac:dyDescent="0.2">
      <c r="A64" s="598" t="s">
        <v>55</v>
      </c>
      <c r="B64" s="598"/>
      <c r="C64" s="416">
        <f>SUM(C60:C63)</f>
        <v>0</v>
      </c>
      <c r="D64" s="416">
        <f t="shared" ref="D64:AF64" si="11">SUM(D60:D63)</f>
        <v>0</v>
      </c>
      <c r="E64" s="416">
        <f t="shared" si="11"/>
        <v>-1</v>
      </c>
      <c r="F64" s="416">
        <f t="shared" si="11"/>
        <v>0</v>
      </c>
      <c r="G64" s="416">
        <f t="shared" si="11"/>
        <v>-21</v>
      </c>
      <c r="H64" s="416">
        <f t="shared" si="11"/>
        <v>0</v>
      </c>
      <c r="I64" s="416">
        <f t="shared" si="11"/>
        <v>0</v>
      </c>
      <c r="J64" s="416">
        <f t="shared" si="11"/>
        <v>0</v>
      </c>
      <c r="K64" s="416">
        <f t="shared" si="11"/>
        <v>-48</v>
      </c>
      <c r="L64" s="416">
        <f t="shared" si="11"/>
        <v>0</v>
      </c>
      <c r="M64" s="416">
        <f t="shared" si="11"/>
        <v>22</v>
      </c>
      <c r="N64" s="416">
        <f t="shared" si="11"/>
        <v>0</v>
      </c>
      <c r="O64" s="416">
        <f t="shared" si="11"/>
        <v>-3</v>
      </c>
      <c r="P64" s="416">
        <f t="shared" si="11"/>
        <v>0</v>
      </c>
      <c r="Q64" s="416">
        <f t="shared" si="11"/>
        <v>-27</v>
      </c>
      <c r="R64" s="416">
        <f t="shared" si="11"/>
        <v>0</v>
      </c>
      <c r="S64" s="416">
        <f t="shared" si="11"/>
        <v>185</v>
      </c>
      <c r="T64" s="416">
        <f t="shared" si="11"/>
        <v>0</v>
      </c>
      <c r="U64" s="416">
        <f t="shared" si="11"/>
        <v>-30</v>
      </c>
      <c r="V64" s="416">
        <f t="shared" si="11"/>
        <v>0</v>
      </c>
      <c r="W64" s="416">
        <f t="shared" si="11"/>
        <v>5</v>
      </c>
      <c r="X64" s="416">
        <f t="shared" si="11"/>
        <v>0</v>
      </c>
      <c r="Y64" s="416">
        <f t="shared" si="11"/>
        <v>93</v>
      </c>
      <c r="Z64" s="416">
        <f t="shared" si="11"/>
        <v>0</v>
      </c>
      <c r="AA64" s="416">
        <f t="shared" si="11"/>
        <v>4</v>
      </c>
      <c r="AB64" s="416">
        <f t="shared" si="11"/>
        <v>0</v>
      </c>
      <c r="AC64" s="416">
        <f t="shared" si="11"/>
        <v>-3</v>
      </c>
      <c r="AD64" s="416">
        <f t="shared" si="11"/>
        <v>0</v>
      </c>
      <c r="AE64" s="416">
        <f t="shared" si="11"/>
        <v>-11</v>
      </c>
      <c r="AF64" s="416">
        <f t="shared" si="11"/>
        <v>0</v>
      </c>
      <c r="AG64" s="416">
        <f>SUM(AG60:AG63)</f>
        <v>-19</v>
      </c>
      <c r="AH64" s="416">
        <f>SUM(AH60:AH63)</f>
        <v>33</v>
      </c>
      <c r="AI64" s="416">
        <f>SUM(AI60:AI63)</f>
        <v>27</v>
      </c>
      <c r="AJ64" s="416">
        <f>SUM(AJ60:AJ63)</f>
        <v>206</v>
      </c>
      <c r="AK64" s="416">
        <f>D64+F64+H64+J64+L64+N64+P64+R64+T64+V64+X64+Z64+AB64+AD64+AF64</f>
        <v>0</v>
      </c>
      <c r="AL64" s="416">
        <f>AJ64+AK64</f>
        <v>206</v>
      </c>
      <c r="AM64" s="534"/>
      <c r="AN64" s="453"/>
      <c r="AO64" s="532"/>
      <c r="AP64" s="532"/>
      <c r="AQ64" s="532"/>
      <c r="AR64" s="532"/>
      <c r="AS64" s="511"/>
      <c r="AT64" s="542"/>
      <c r="AU64" s="511"/>
      <c r="AV64" s="542"/>
      <c r="AW64" s="542"/>
      <c r="AX64" s="542"/>
      <c r="AY64" s="542"/>
      <c r="AZ64" s="542"/>
    </row>
    <row r="65" spans="1:52" s="301" customFormat="1" ht="104.25" customHeight="1" x14ac:dyDescent="0.2">
      <c r="A65" s="532"/>
      <c r="B65" s="532"/>
      <c r="C65" s="541"/>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309"/>
      <c r="AN65" s="309"/>
      <c r="AO65" s="519"/>
      <c r="AP65" s="519"/>
      <c r="AQ65" s="267"/>
      <c r="AR65" s="267"/>
      <c r="AS65" s="267"/>
      <c r="AT65" s="267"/>
      <c r="AU65" s="267"/>
      <c r="AV65" s="267"/>
      <c r="AW65" s="267"/>
      <c r="AX65" s="267"/>
      <c r="AY65" s="267"/>
      <c r="AZ65" s="267"/>
    </row>
    <row r="66" spans="1:52" s="301" customFormat="1" ht="104.25" customHeight="1" x14ac:dyDescent="0.2">
      <c r="A66" s="532"/>
      <c r="B66" s="532"/>
      <c r="C66" s="541"/>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309"/>
      <c r="AN66" s="309"/>
      <c r="AO66" s="519"/>
      <c r="AP66" s="519"/>
      <c r="AQ66" s="267"/>
      <c r="AR66" s="267"/>
      <c r="AS66" s="267"/>
      <c r="AT66" s="267"/>
      <c r="AU66" s="267"/>
      <c r="AV66" s="267"/>
      <c r="AW66" s="267"/>
      <c r="AX66" s="267"/>
      <c r="AY66" s="267"/>
      <c r="AZ66" s="267"/>
    </row>
    <row r="67" spans="1:52" s="301" customFormat="1" ht="104.25" customHeight="1" x14ac:dyDescent="1.05">
      <c r="A67" s="775" t="s">
        <v>282</v>
      </c>
      <c r="B67" s="775"/>
      <c r="C67" s="775"/>
      <c r="D67" s="775"/>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616" t="s">
        <v>126</v>
      </c>
      <c r="AF67" s="616"/>
      <c r="AG67" s="535"/>
      <c r="AH67" s="540"/>
      <c r="AI67" s="430"/>
      <c r="AJ67" s="430"/>
      <c r="AK67" s="430"/>
      <c r="AL67" s="215"/>
      <c r="AM67" s="309"/>
      <c r="AN67" s="309"/>
      <c r="AO67" s="519"/>
      <c r="AP67" s="521"/>
      <c r="AQ67" s="267"/>
      <c r="AR67" s="267"/>
      <c r="AS67" s="267"/>
      <c r="AT67" s="267"/>
      <c r="AU67" s="267"/>
      <c r="AV67" s="267"/>
      <c r="AW67" s="267"/>
      <c r="AX67" s="267"/>
      <c r="AY67" s="267"/>
      <c r="AZ67" s="267"/>
    </row>
    <row r="68" spans="1:52" s="540" customFormat="1" ht="104.25" customHeight="1" x14ac:dyDescent="0.2">
      <c r="A68" s="768" t="s">
        <v>0</v>
      </c>
      <c r="B68" s="768" t="s">
        <v>1</v>
      </c>
      <c r="C68" s="608" t="s">
        <v>95</v>
      </c>
      <c r="D68" s="774"/>
      <c r="E68" s="774"/>
      <c r="F68" s="609"/>
      <c r="G68" s="608" t="s">
        <v>96</v>
      </c>
      <c r="H68" s="774"/>
      <c r="I68" s="774"/>
      <c r="J68" s="609"/>
      <c r="K68" s="608" t="s">
        <v>97</v>
      </c>
      <c r="L68" s="774"/>
      <c r="M68" s="774"/>
      <c r="N68" s="609"/>
      <c r="O68" s="608" t="s">
        <v>98</v>
      </c>
      <c r="P68" s="774"/>
      <c r="Q68" s="774"/>
      <c r="R68" s="609"/>
      <c r="S68" s="608" t="s">
        <v>99</v>
      </c>
      <c r="T68" s="774"/>
      <c r="U68" s="774"/>
      <c r="V68" s="609"/>
      <c r="W68" s="608" t="s">
        <v>100</v>
      </c>
      <c r="X68" s="774"/>
      <c r="Y68" s="774"/>
      <c r="Z68" s="609"/>
      <c r="AA68" s="608" t="s">
        <v>101</v>
      </c>
      <c r="AB68" s="774"/>
      <c r="AC68" s="774"/>
      <c r="AD68" s="774"/>
      <c r="AE68" s="774"/>
      <c r="AF68" s="609"/>
      <c r="AG68" s="772"/>
      <c r="AH68" s="603"/>
      <c r="AI68" s="603"/>
      <c r="AJ68" s="603"/>
      <c r="AK68" s="603"/>
      <c r="AL68" s="603"/>
      <c r="AM68" s="310"/>
      <c r="AN68" s="310"/>
      <c r="AO68" s="520"/>
      <c r="AP68" s="522"/>
      <c r="AQ68" s="538"/>
      <c r="AR68" s="538"/>
      <c r="AS68" s="538"/>
      <c r="AT68" s="538"/>
      <c r="AU68" s="538"/>
      <c r="AV68" s="538"/>
      <c r="AW68" s="538"/>
      <c r="AX68" s="538"/>
      <c r="AY68" s="538"/>
      <c r="AZ68" s="538"/>
    </row>
    <row r="69" spans="1:52" ht="104.25" customHeight="1" x14ac:dyDescent="0.2">
      <c r="A69" s="773"/>
      <c r="B69" s="773"/>
      <c r="C69" s="608" t="s">
        <v>58</v>
      </c>
      <c r="D69" s="609"/>
      <c r="E69" s="608" t="s">
        <v>57</v>
      </c>
      <c r="F69" s="609"/>
      <c r="G69" s="608" t="s">
        <v>58</v>
      </c>
      <c r="H69" s="609"/>
      <c r="I69" s="608" t="s">
        <v>57</v>
      </c>
      <c r="J69" s="609"/>
      <c r="K69" s="608" t="s">
        <v>58</v>
      </c>
      <c r="L69" s="609"/>
      <c r="M69" s="608" t="s">
        <v>57</v>
      </c>
      <c r="N69" s="609"/>
      <c r="O69" s="608" t="s">
        <v>58</v>
      </c>
      <c r="P69" s="609"/>
      <c r="Q69" s="608" t="s">
        <v>57</v>
      </c>
      <c r="R69" s="609"/>
      <c r="S69" s="608" t="s">
        <v>58</v>
      </c>
      <c r="T69" s="609"/>
      <c r="U69" s="608" t="s">
        <v>57</v>
      </c>
      <c r="V69" s="609"/>
      <c r="W69" s="608" t="s">
        <v>58</v>
      </c>
      <c r="X69" s="609"/>
      <c r="Y69" s="608" t="s">
        <v>57</v>
      </c>
      <c r="Z69" s="609"/>
      <c r="AA69" s="608" t="s">
        <v>58</v>
      </c>
      <c r="AB69" s="774"/>
      <c r="AC69" s="609"/>
      <c r="AD69" s="608" t="s">
        <v>57</v>
      </c>
      <c r="AE69" s="774"/>
      <c r="AF69" s="609"/>
      <c r="AG69" s="772"/>
      <c r="AH69" s="603"/>
      <c r="AI69" s="603"/>
      <c r="AJ69" s="603"/>
      <c r="AK69" s="603"/>
      <c r="AL69" s="603"/>
    </row>
    <row r="70" spans="1:52" ht="104.25" customHeight="1" x14ac:dyDescent="0.2">
      <c r="A70" s="769"/>
      <c r="B70" s="769"/>
      <c r="C70" s="537" t="s">
        <v>18</v>
      </c>
      <c r="D70" s="537" t="s">
        <v>19</v>
      </c>
      <c r="E70" s="537" t="s">
        <v>18</v>
      </c>
      <c r="F70" s="537" t="s">
        <v>19</v>
      </c>
      <c r="G70" s="537" t="s">
        <v>18</v>
      </c>
      <c r="H70" s="537" t="s">
        <v>19</v>
      </c>
      <c r="I70" s="537" t="s">
        <v>18</v>
      </c>
      <c r="J70" s="537" t="s">
        <v>19</v>
      </c>
      <c r="K70" s="537" t="s">
        <v>18</v>
      </c>
      <c r="L70" s="537" t="s">
        <v>19</v>
      </c>
      <c r="M70" s="537" t="s">
        <v>18</v>
      </c>
      <c r="N70" s="537" t="s">
        <v>19</v>
      </c>
      <c r="O70" s="537" t="s">
        <v>18</v>
      </c>
      <c r="P70" s="537" t="s">
        <v>19</v>
      </c>
      <c r="Q70" s="537" t="s">
        <v>18</v>
      </c>
      <c r="R70" s="537" t="s">
        <v>19</v>
      </c>
      <c r="S70" s="537" t="s">
        <v>18</v>
      </c>
      <c r="T70" s="537" t="s">
        <v>19</v>
      </c>
      <c r="U70" s="537" t="s">
        <v>18</v>
      </c>
      <c r="V70" s="537" t="s">
        <v>19</v>
      </c>
      <c r="W70" s="537" t="s">
        <v>18</v>
      </c>
      <c r="X70" s="537" t="s">
        <v>19</v>
      </c>
      <c r="Y70" s="537" t="s">
        <v>18</v>
      </c>
      <c r="Z70" s="537" t="s">
        <v>19</v>
      </c>
      <c r="AA70" s="537" t="s">
        <v>18</v>
      </c>
      <c r="AB70" s="537" t="s">
        <v>19</v>
      </c>
      <c r="AC70" s="537" t="s">
        <v>16</v>
      </c>
      <c r="AD70" s="537" t="s">
        <v>18</v>
      </c>
      <c r="AE70" s="537" t="s">
        <v>19</v>
      </c>
      <c r="AF70" s="537" t="s">
        <v>16</v>
      </c>
      <c r="AG70" s="772"/>
      <c r="AH70" s="603"/>
      <c r="AI70" s="603"/>
      <c r="AJ70" s="603"/>
      <c r="AK70" s="603"/>
      <c r="AL70" s="603"/>
    </row>
    <row r="71" spans="1:52" ht="104.25" customHeight="1" x14ac:dyDescent="0.2">
      <c r="A71" s="371">
        <v>7</v>
      </c>
      <c r="B71" s="371" t="s">
        <v>46</v>
      </c>
      <c r="C71" s="441">
        <v>0</v>
      </c>
      <c r="D71" s="441">
        <v>0</v>
      </c>
      <c r="E71" s="441">
        <f>'[9]Nov-20'!E183+C71</f>
        <v>0</v>
      </c>
      <c r="F71" s="441">
        <f>'[9]Nov-20'!F183+D71</f>
        <v>0</v>
      </c>
      <c r="G71" s="441">
        <v>0</v>
      </c>
      <c r="H71" s="441">
        <v>0</v>
      </c>
      <c r="I71" s="441">
        <f>'[9]Nov-20'!I183+G71</f>
        <v>2</v>
      </c>
      <c r="J71" s="441">
        <f>'[9]Nov-20'!J183+H71</f>
        <v>0</v>
      </c>
      <c r="K71" s="441">
        <v>3</v>
      </c>
      <c r="L71" s="441">
        <v>0</v>
      </c>
      <c r="M71" s="441">
        <f>'[9]Nov-20'!M183+K71</f>
        <v>18</v>
      </c>
      <c r="N71" s="441">
        <f>'[9]Nov-20'!N183+L71</f>
        <v>0</v>
      </c>
      <c r="O71" s="441">
        <v>4</v>
      </c>
      <c r="P71" s="441">
        <v>0</v>
      </c>
      <c r="Q71" s="441">
        <f>'[9]Nov-20'!Q183+O71</f>
        <v>54</v>
      </c>
      <c r="R71" s="441">
        <f>'[9]Nov-20'!R183+P71</f>
        <v>0</v>
      </c>
      <c r="S71" s="441">
        <v>2</v>
      </c>
      <c r="T71" s="441">
        <v>0</v>
      </c>
      <c r="U71" s="441">
        <f>'[9]Nov-20'!U183+S71</f>
        <v>8</v>
      </c>
      <c r="V71" s="441">
        <f>'[9]Nov-20'!V183+T71</f>
        <v>0</v>
      </c>
      <c r="W71" s="441">
        <v>0</v>
      </c>
      <c r="X71" s="441">
        <v>0</v>
      </c>
      <c r="Y71" s="441">
        <f>'[9]Nov-20'!Y183+W71</f>
        <v>0</v>
      </c>
      <c r="Z71" s="441">
        <f>'[9]Nov-20'!Z183+X71</f>
        <v>0</v>
      </c>
      <c r="AA71" s="441">
        <f t="shared" ref="AA71:AB74" si="12">C71+G71+K71+O71+S71+W71</f>
        <v>9</v>
      </c>
      <c r="AB71" s="441">
        <f t="shared" si="12"/>
        <v>0</v>
      </c>
      <c r="AC71" s="441">
        <f>AA71+AB71</f>
        <v>9</v>
      </c>
      <c r="AD71" s="441">
        <f t="shared" ref="AD71:AE74" si="13">E71+I71+M71+Q71+U71+Y71</f>
        <v>82</v>
      </c>
      <c r="AE71" s="441">
        <f t="shared" si="13"/>
        <v>0</v>
      </c>
      <c r="AF71" s="441">
        <f>AD71+AE71</f>
        <v>82</v>
      </c>
      <c r="AG71" s="772"/>
      <c r="AH71" s="603"/>
      <c r="AI71" s="603"/>
      <c r="AJ71" s="603"/>
      <c r="AK71" s="603"/>
      <c r="AL71" s="603"/>
    </row>
    <row r="72" spans="1:52" ht="104.25" customHeight="1" x14ac:dyDescent="0.2">
      <c r="A72" s="371">
        <v>8</v>
      </c>
      <c r="B72" s="371" t="s">
        <v>157</v>
      </c>
      <c r="C72" s="441">
        <v>0</v>
      </c>
      <c r="D72" s="441">
        <v>0</v>
      </c>
      <c r="E72" s="441">
        <f>'[9]Nov-20'!E184+C72</f>
        <v>1</v>
      </c>
      <c r="F72" s="441">
        <f>'[9]Nov-20'!F184+D72</f>
        <v>0</v>
      </c>
      <c r="G72" s="441">
        <v>0</v>
      </c>
      <c r="H72" s="441">
        <v>0</v>
      </c>
      <c r="I72" s="441">
        <f>'[9]Nov-20'!I184+G72</f>
        <v>4</v>
      </c>
      <c r="J72" s="441">
        <f>'[9]Nov-20'!J184+H72</f>
        <v>0</v>
      </c>
      <c r="K72" s="441">
        <v>1</v>
      </c>
      <c r="L72" s="441">
        <v>0</v>
      </c>
      <c r="M72" s="441">
        <f>'[9]Nov-20'!M184+K72</f>
        <v>27</v>
      </c>
      <c r="N72" s="441">
        <f>'[9]Nov-20'!N184+L72</f>
        <v>0</v>
      </c>
      <c r="O72" s="441">
        <v>8</v>
      </c>
      <c r="P72" s="441">
        <v>0</v>
      </c>
      <c r="Q72" s="441">
        <f>'[9]Nov-20'!Q184+O72</f>
        <v>74</v>
      </c>
      <c r="R72" s="441">
        <f>'[9]Nov-20'!R184+P72</f>
        <v>0</v>
      </c>
      <c r="S72" s="441">
        <v>0</v>
      </c>
      <c r="T72" s="441">
        <v>0</v>
      </c>
      <c r="U72" s="441">
        <f>'[9]Nov-20'!U184+S72</f>
        <v>0</v>
      </c>
      <c r="V72" s="441">
        <f>'[9]Nov-20'!V184+T72</f>
        <v>0</v>
      </c>
      <c r="W72" s="441">
        <v>0</v>
      </c>
      <c r="X72" s="441">
        <v>0</v>
      </c>
      <c r="Y72" s="441">
        <f>'[9]Nov-20'!Y184+W72</f>
        <v>0</v>
      </c>
      <c r="Z72" s="441">
        <f>'[9]Nov-20'!Z184+X72</f>
        <v>0</v>
      </c>
      <c r="AA72" s="441">
        <f t="shared" si="12"/>
        <v>9</v>
      </c>
      <c r="AB72" s="441">
        <f t="shared" si="12"/>
        <v>0</v>
      </c>
      <c r="AC72" s="441">
        <f>AA72+AB72</f>
        <v>9</v>
      </c>
      <c r="AD72" s="441">
        <f t="shared" si="13"/>
        <v>106</v>
      </c>
      <c r="AE72" s="441">
        <f t="shared" si="13"/>
        <v>0</v>
      </c>
      <c r="AF72" s="441">
        <f>AD72+AE72</f>
        <v>106</v>
      </c>
      <c r="AG72" s="772"/>
      <c r="AH72" s="603"/>
      <c r="AI72" s="603"/>
      <c r="AJ72" s="603"/>
      <c r="AK72" s="603"/>
      <c r="AL72" s="603"/>
    </row>
    <row r="73" spans="1:52" ht="104.25" customHeight="1" x14ac:dyDescent="0.2">
      <c r="A73" s="371">
        <v>9</v>
      </c>
      <c r="B73" s="371" t="s">
        <v>47</v>
      </c>
      <c r="C73" s="441">
        <v>0</v>
      </c>
      <c r="D73" s="441">
        <v>0</v>
      </c>
      <c r="E73" s="441">
        <f>'[9]Nov-20'!E185+C73</f>
        <v>0</v>
      </c>
      <c r="F73" s="441">
        <f>'[9]Nov-20'!F185+D73</f>
        <v>0</v>
      </c>
      <c r="G73" s="441">
        <v>0</v>
      </c>
      <c r="H73" s="441">
        <v>0</v>
      </c>
      <c r="I73" s="441">
        <f>'[9]Nov-20'!I185+G73</f>
        <v>1</v>
      </c>
      <c r="J73" s="441">
        <f>'[9]Nov-20'!J185+H73</f>
        <v>0</v>
      </c>
      <c r="K73" s="441">
        <v>1</v>
      </c>
      <c r="L73" s="441">
        <v>0</v>
      </c>
      <c r="M73" s="441">
        <f>'[9]Nov-20'!M185+K73</f>
        <v>46</v>
      </c>
      <c r="N73" s="441">
        <f>'[9]Nov-20'!N185+L73</f>
        <v>0</v>
      </c>
      <c r="O73" s="441">
        <v>6</v>
      </c>
      <c r="P73" s="441">
        <v>0</v>
      </c>
      <c r="Q73" s="441">
        <f>'[9]Nov-20'!Q185+O73</f>
        <v>99</v>
      </c>
      <c r="R73" s="441">
        <f>'[9]Nov-20'!R185+P73</f>
        <v>0</v>
      </c>
      <c r="S73" s="441">
        <v>2</v>
      </c>
      <c r="T73" s="441">
        <v>0</v>
      </c>
      <c r="U73" s="441">
        <f>'[9]Nov-20'!U185+S73</f>
        <v>13</v>
      </c>
      <c r="V73" s="441">
        <f>'[9]Nov-20'!V185+T73</f>
        <v>0</v>
      </c>
      <c r="W73" s="441">
        <v>0</v>
      </c>
      <c r="X73" s="441">
        <v>0</v>
      </c>
      <c r="Y73" s="441">
        <f>'[9]Nov-20'!Y185+W73</f>
        <v>0</v>
      </c>
      <c r="Z73" s="441">
        <f>'[9]Nov-20'!Z185+X73</f>
        <v>0</v>
      </c>
      <c r="AA73" s="441">
        <f t="shared" si="12"/>
        <v>9</v>
      </c>
      <c r="AB73" s="441">
        <f t="shared" si="12"/>
        <v>0</v>
      </c>
      <c r="AC73" s="441">
        <f>AA73+AB73</f>
        <v>9</v>
      </c>
      <c r="AD73" s="441">
        <f t="shared" si="13"/>
        <v>159</v>
      </c>
      <c r="AE73" s="441">
        <f t="shared" si="13"/>
        <v>0</v>
      </c>
      <c r="AF73" s="441">
        <f>AD73+AE73</f>
        <v>159</v>
      </c>
      <c r="AG73" s="772"/>
      <c r="AH73" s="603"/>
      <c r="AI73" s="603"/>
      <c r="AJ73" s="603"/>
      <c r="AK73" s="603"/>
      <c r="AL73" s="603"/>
    </row>
    <row r="74" spans="1:52" ht="104.25" customHeight="1" x14ac:dyDescent="0.2">
      <c r="A74" s="371">
        <v>10</v>
      </c>
      <c r="B74" s="371" t="s">
        <v>50</v>
      </c>
      <c r="C74" s="441">
        <v>0</v>
      </c>
      <c r="D74" s="441">
        <v>0</v>
      </c>
      <c r="E74" s="441">
        <f>'[9]Nov-20'!E186+C74</f>
        <v>0</v>
      </c>
      <c r="F74" s="441">
        <f>'[9]Nov-20'!F186+D74</f>
        <v>0</v>
      </c>
      <c r="G74" s="441">
        <v>0</v>
      </c>
      <c r="H74" s="441">
        <v>0</v>
      </c>
      <c r="I74" s="441">
        <f>'[9]Nov-20'!I186+G74</f>
        <v>1</v>
      </c>
      <c r="J74" s="441">
        <f>'[9]Nov-20'!J186+H74</f>
        <v>0</v>
      </c>
      <c r="K74" s="441">
        <v>0</v>
      </c>
      <c r="L74" s="441">
        <v>0</v>
      </c>
      <c r="M74" s="441">
        <f>'[9]Nov-20'!M186+K74</f>
        <v>0</v>
      </c>
      <c r="N74" s="441">
        <f>'[9]Nov-20'!N186+L74</f>
        <v>0</v>
      </c>
      <c r="O74" s="441">
        <v>1</v>
      </c>
      <c r="P74" s="441">
        <v>0</v>
      </c>
      <c r="Q74" s="441">
        <f>'[9]Nov-20'!Q186+O74</f>
        <v>18</v>
      </c>
      <c r="R74" s="441">
        <f>'[9]Nov-20'!R186+P74</f>
        <v>0</v>
      </c>
      <c r="S74" s="441">
        <v>0</v>
      </c>
      <c r="T74" s="441">
        <v>0</v>
      </c>
      <c r="U74" s="441">
        <f>'[9]Nov-20'!U186+S74</f>
        <v>12</v>
      </c>
      <c r="V74" s="441">
        <f>'[9]Nov-20'!V186+T74</f>
        <v>0</v>
      </c>
      <c r="W74" s="441">
        <v>0</v>
      </c>
      <c r="X74" s="441">
        <v>0</v>
      </c>
      <c r="Y74" s="441">
        <f>'[9]Nov-20'!Y186+W74</f>
        <v>1</v>
      </c>
      <c r="Z74" s="441">
        <f>'[9]Nov-20'!Z186+X74</f>
        <v>0</v>
      </c>
      <c r="AA74" s="441">
        <f t="shared" si="12"/>
        <v>1</v>
      </c>
      <c r="AB74" s="441">
        <f t="shared" si="12"/>
        <v>0</v>
      </c>
      <c r="AC74" s="441">
        <f>AA74+AB74</f>
        <v>1</v>
      </c>
      <c r="AD74" s="441">
        <f t="shared" si="13"/>
        <v>32</v>
      </c>
      <c r="AE74" s="441">
        <f t="shared" si="13"/>
        <v>0</v>
      </c>
      <c r="AF74" s="441">
        <f>AD74+AE74</f>
        <v>32</v>
      </c>
      <c r="AG74" s="772"/>
      <c r="AH74" s="603"/>
      <c r="AI74" s="603"/>
      <c r="AJ74" s="603"/>
      <c r="AK74" s="603"/>
      <c r="AL74" s="603"/>
    </row>
    <row r="75" spans="1:52" ht="104.25" customHeight="1" x14ac:dyDescent="0.2">
      <c r="A75" s="608" t="s">
        <v>55</v>
      </c>
      <c r="B75" s="609"/>
      <c r="C75" s="429">
        <f>SUM(C71:C74)</f>
        <v>0</v>
      </c>
      <c r="D75" s="429">
        <f t="shared" ref="D75:AF75" si="14">SUM(D71:D74)</f>
        <v>0</v>
      </c>
      <c r="E75" s="429">
        <f t="shared" si="14"/>
        <v>1</v>
      </c>
      <c r="F75" s="429">
        <f t="shared" si="14"/>
        <v>0</v>
      </c>
      <c r="G75" s="429">
        <f t="shared" si="14"/>
        <v>0</v>
      </c>
      <c r="H75" s="429">
        <f t="shared" si="14"/>
        <v>0</v>
      </c>
      <c r="I75" s="429">
        <f t="shared" si="14"/>
        <v>8</v>
      </c>
      <c r="J75" s="429">
        <f t="shared" si="14"/>
        <v>0</v>
      </c>
      <c r="K75" s="429">
        <f t="shared" si="14"/>
        <v>5</v>
      </c>
      <c r="L75" s="429">
        <f t="shared" si="14"/>
        <v>0</v>
      </c>
      <c r="M75" s="429">
        <f t="shared" si="14"/>
        <v>91</v>
      </c>
      <c r="N75" s="429">
        <f t="shared" si="14"/>
        <v>0</v>
      </c>
      <c r="O75" s="429">
        <f t="shared" si="14"/>
        <v>19</v>
      </c>
      <c r="P75" s="429">
        <f t="shared" si="14"/>
        <v>0</v>
      </c>
      <c r="Q75" s="429">
        <f t="shared" si="14"/>
        <v>245</v>
      </c>
      <c r="R75" s="429">
        <f t="shared" si="14"/>
        <v>0</v>
      </c>
      <c r="S75" s="429">
        <f t="shared" si="14"/>
        <v>4</v>
      </c>
      <c r="T75" s="429">
        <f t="shared" si="14"/>
        <v>0</v>
      </c>
      <c r="U75" s="429">
        <f t="shared" si="14"/>
        <v>33</v>
      </c>
      <c r="V75" s="429">
        <f t="shared" si="14"/>
        <v>0</v>
      </c>
      <c r="W75" s="429">
        <f t="shared" si="14"/>
        <v>0</v>
      </c>
      <c r="X75" s="429">
        <f t="shared" si="14"/>
        <v>0</v>
      </c>
      <c r="Y75" s="429">
        <f t="shared" si="14"/>
        <v>1</v>
      </c>
      <c r="Z75" s="429">
        <f t="shared" si="14"/>
        <v>0</v>
      </c>
      <c r="AA75" s="429">
        <f>SUM(AA71:AA74)</f>
        <v>28</v>
      </c>
      <c r="AB75" s="429">
        <f>SUM(AB71:AB74)</f>
        <v>0</v>
      </c>
      <c r="AC75" s="429">
        <f>SUM(AC71:AC74)</f>
        <v>28</v>
      </c>
      <c r="AD75" s="429">
        <f t="shared" si="14"/>
        <v>379</v>
      </c>
      <c r="AE75" s="429">
        <f t="shared" si="14"/>
        <v>0</v>
      </c>
      <c r="AF75" s="429">
        <f t="shared" si="14"/>
        <v>379</v>
      </c>
      <c r="AG75" s="617"/>
      <c r="AH75" s="616"/>
      <c r="AI75" s="616"/>
      <c r="AJ75" s="616"/>
      <c r="AK75" s="616"/>
      <c r="AL75" s="616"/>
    </row>
    <row r="76" spans="1:52" ht="104.25" customHeight="1" x14ac:dyDescent="0.2">
      <c r="AG76" s="535"/>
      <c r="AH76" s="540"/>
      <c r="AI76" s="430"/>
      <c r="AJ76" s="430"/>
      <c r="AK76" s="430"/>
      <c r="AL76" s="215"/>
    </row>
    <row r="77" spans="1:52" ht="104.25" customHeight="1" x14ac:dyDescent="0.2">
      <c r="AG77" s="532"/>
      <c r="AH77" s="534"/>
      <c r="AI77" s="430"/>
      <c r="AJ77" s="430"/>
      <c r="AK77" s="430"/>
      <c r="AL77" s="534"/>
    </row>
    <row r="78" spans="1:52" ht="104.25" customHeight="1" x14ac:dyDescent="0.2">
      <c r="AG78" s="532"/>
      <c r="AH78" s="534"/>
      <c r="AI78" s="430"/>
      <c r="AJ78" s="430"/>
      <c r="AK78" s="430"/>
      <c r="AL78" s="534"/>
    </row>
    <row r="79" spans="1:52" ht="104.25" customHeight="1" x14ac:dyDescent="0.2">
      <c r="AG79" s="535"/>
      <c r="AH79" s="540"/>
      <c r="AI79" s="430"/>
      <c r="AJ79" s="430"/>
      <c r="AK79" s="430"/>
      <c r="AL79" s="215"/>
    </row>
    <row r="80" spans="1:52" ht="104.25" customHeight="1" x14ac:dyDescent="0.2">
      <c r="AG80" s="534"/>
      <c r="AH80" s="698"/>
      <c r="AI80" s="698"/>
      <c r="AJ80" s="698"/>
      <c r="AK80" s="698"/>
      <c r="AL80" s="698"/>
    </row>
    <row r="81" spans="33:38" ht="104.25" customHeight="1" x14ac:dyDescent="0.2">
      <c r="AG81" s="532"/>
      <c r="AH81" s="698"/>
      <c r="AI81" s="698"/>
      <c r="AJ81" s="698"/>
      <c r="AK81" s="698"/>
      <c r="AL81" s="698"/>
    </row>
    <row r="82" spans="33:38" ht="104.25" customHeight="1" x14ac:dyDescent="0.2">
      <c r="AG82" s="538"/>
      <c r="AH82" s="199"/>
      <c r="AI82" s="199"/>
      <c r="AJ82" s="301"/>
      <c r="AK82" s="301"/>
      <c r="AL82" s="301"/>
    </row>
    <row r="83" spans="33:38" ht="104.25" customHeight="1" x14ac:dyDescent="0.2">
      <c r="AG83" s="538"/>
      <c r="AH83" s="199"/>
      <c r="AI83" s="199"/>
      <c r="AJ83" s="199"/>
      <c r="AK83" s="199"/>
      <c r="AL83" s="540"/>
    </row>
    <row r="84" spans="33:38" ht="104.25" customHeight="1" x14ac:dyDescent="0.2">
      <c r="AG84" s="100"/>
      <c r="AH84" s="103"/>
      <c r="AI84" s="103"/>
      <c r="AJ84" s="103"/>
      <c r="AK84" s="199"/>
      <c r="AL84" s="540"/>
    </row>
    <row r="85" spans="33:38" ht="104.25" customHeight="1" x14ac:dyDescent="0.2">
      <c r="AG85" s="481">
        <f>'[9]Nov-20'!AF183+AC71</f>
        <v>82</v>
      </c>
      <c r="AH85" s="482">
        <f>AF71-AG85</f>
        <v>0</v>
      </c>
      <c r="AI85" s="413"/>
      <c r="AJ85" s="414"/>
      <c r="AK85" s="427"/>
      <c r="AL85" s="301"/>
    </row>
    <row r="86" spans="33:38" ht="104.25" customHeight="1" x14ac:dyDescent="0.2">
      <c r="AG86" s="481">
        <f>'[9]Nov-20'!AF184+AC72</f>
        <v>106</v>
      </c>
      <c r="AH86" s="482">
        <f>AF72-AG86</f>
        <v>0</v>
      </c>
      <c r="AI86" s="413"/>
      <c r="AJ86" s="414"/>
      <c r="AK86" s="427"/>
      <c r="AL86" s="301"/>
    </row>
    <row r="87" spans="33:38" ht="104.25" customHeight="1" x14ac:dyDescent="0.2">
      <c r="AG87" s="481">
        <f>'[9]Nov-20'!AF185+AC73</f>
        <v>159</v>
      </c>
      <c r="AH87" s="482">
        <f>AF73-AG87</f>
        <v>0</v>
      </c>
      <c r="AI87" s="413"/>
      <c r="AJ87" s="414"/>
      <c r="AK87" s="427"/>
      <c r="AL87" s="301"/>
    </row>
    <row r="88" spans="33:38" ht="104.25" customHeight="1" x14ac:dyDescent="0.2">
      <c r="AG88" s="481">
        <f>'[9]Nov-20'!AF186+AC74</f>
        <v>32</v>
      </c>
      <c r="AH88" s="482">
        <f>AF74-AG88</f>
        <v>0</v>
      </c>
      <c r="AI88" s="413"/>
      <c r="AJ88" s="414"/>
      <c r="AK88" s="427"/>
      <c r="AL88" s="301"/>
    </row>
    <row r="89" spans="33:38" ht="104.25" customHeight="1" x14ac:dyDescent="0.2">
      <c r="AG89" s="481">
        <f>'[9]Nov-20'!AF187+AC75</f>
        <v>379</v>
      </c>
      <c r="AH89" s="482">
        <f>AF75-AG89</f>
        <v>0</v>
      </c>
      <c r="AI89" s="92"/>
      <c r="AJ89" s="431"/>
      <c r="AK89" s="430"/>
      <c r="AL89" s="539"/>
    </row>
  </sheetData>
  <mergeCells count="212">
    <mergeCell ref="AG30:AG31"/>
    <mergeCell ref="AH30:AH31"/>
    <mergeCell ref="AI30:AI31"/>
    <mergeCell ref="AJ30:AK30"/>
    <mergeCell ref="AL30:AL31"/>
    <mergeCell ref="AM30:AS30"/>
    <mergeCell ref="A49:A50"/>
    <mergeCell ref="B49:B50"/>
    <mergeCell ref="C49:D49"/>
    <mergeCell ref="E49:F49"/>
    <mergeCell ref="G49:H49"/>
    <mergeCell ref="I49:J49"/>
    <mergeCell ref="K49:L49"/>
    <mergeCell ref="M49:N49"/>
    <mergeCell ref="O49:P49"/>
    <mergeCell ref="G30:H30"/>
    <mergeCell ref="I30:J30"/>
    <mergeCell ref="K30:L30"/>
    <mergeCell ref="M30:N30"/>
    <mergeCell ref="O30:P30"/>
    <mergeCell ref="Q30:R30"/>
    <mergeCell ref="S30:T30"/>
    <mergeCell ref="U30:V30"/>
    <mergeCell ref="W30:X30"/>
    <mergeCell ref="AM22:AS22"/>
    <mergeCell ref="A28:B28"/>
    <mergeCell ref="AG22:AG23"/>
    <mergeCell ref="AH22:AH23"/>
    <mergeCell ref="AI22:AI23"/>
    <mergeCell ref="AJ22:AK22"/>
    <mergeCell ref="AL22:AL23"/>
    <mergeCell ref="W22:X22"/>
    <mergeCell ref="Y22:Z22"/>
    <mergeCell ref="AA22:AB22"/>
    <mergeCell ref="Q22:R22"/>
    <mergeCell ref="S22:T22"/>
    <mergeCell ref="U22:V22"/>
    <mergeCell ref="AC22:AD22"/>
    <mergeCell ref="AE22:AF22"/>
    <mergeCell ref="Q49:R49"/>
    <mergeCell ref="S49:T49"/>
    <mergeCell ref="U49:V49"/>
    <mergeCell ref="W49:X49"/>
    <mergeCell ref="Y49:Z49"/>
    <mergeCell ref="AA49:AB49"/>
    <mergeCell ref="AC49:AD49"/>
    <mergeCell ref="AE49:AF49"/>
    <mergeCell ref="Y30:Z30"/>
    <mergeCell ref="AA30:AB30"/>
    <mergeCell ref="AC30:AD30"/>
    <mergeCell ref="AE30:AF30"/>
    <mergeCell ref="A22:A23"/>
    <mergeCell ref="B22:B23"/>
    <mergeCell ref="C22:D22"/>
    <mergeCell ref="E22:F22"/>
    <mergeCell ref="G22:H22"/>
    <mergeCell ref="I22:J22"/>
    <mergeCell ref="K22:L22"/>
    <mergeCell ref="M22:N22"/>
    <mergeCell ref="O22:P22"/>
    <mergeCell ref="AM49:AS49"/>
    <mergeCell ref="AH80:AL80"/>
    <mergeCell ref="A55:B55"/>
    <mergeCell ref="AG49:AG50"/>
    <mergeCell ref="AH49:AH50"/>
    <mergeCell ref="A47:XFD47"/>
    <mergeCell ref="A48:AL48"/>
    <mergeCell ref="B58:B59"/>
    <mergeCell ref="C58:D58"/>
    <mergeCell ref="E58:F58"/>
    <mergeCell ref="AG40:AG41"/>
    <mergeCell ref="AH40:AH41"/>
    <mergeCell ref="AI40:AI41"/>
    <mergeCell ref="AJ40:AK40"/>
    <mergeCell ref="AL40:AL41"/>
    <mergeCell ref="A75:B75"/>
    <mergeCell ref="AI49:AI50"/>
    <mergeCell ref="AJ49:AK49"/>
    <mergeCell ref="AL49:AL50"/>
    <mergeCell ref="A58:A59"/>
    <mergeCell ref="G69:H69"/>
    <mergeCell ref="I69:J69"/>
    <mergeCell ref="K69:L69"/>
    <mergeCell ref="S69:T69"/>
    <mergeCell ref="U69:V69"/>
    <mergeCell ref="W69:X69"/>
    <mergeCell ref="Y69:Z69"/>
    <mergeCell ref="A67:AD67"/>
    <mergeCell ref="G58:H58"/>
    <mergeCell ref="I58:J58"/>
    <mergeCell ref="K58:L58"/>
    <mergeCell ref="M58:N58"/>
    <mergeCell ref="O58:P58"/>
    <mergeCell ref="AH81:AL81"/>
    <mergeCell ref="A30:A31"/>
    <mergeCell ref="B30:B31"/>
    <mergeCell ref="C30:D30"/>
    <mergeCell ref="W58:X58"/>
    <mergeCell ref="Y58:Z58"/>
    <mergeCell ref="AA58:AB58"/>
    <mergeCell ref="AC58:AD58"/>
    <mergeCell ref="AE58:AF58"/>
    <mergeCell ref="M69:N69"/>
    <mergeCell ref="O69:P69"/>
    <mergeCell ref="A68:A70"/>
    <mergeCell ref="B68:B70"/>
    <mergeCell ref="C68:F68"/>
    <mergeCell ref="G68:J68"/>
    <mergeCell ref="K68:N68"/>
    <mergeCell ref="O68:R68"/>
    <mergeCell ref="Q69:R69"/>
    <mergeCell ref="AA69:AC69"/>
    <mergeCell ref="AD69:AF69"/>
    <mergeCell ref="S68:V68"/>
    <mergeCell ref="W68:Z68"/>
    <mergeCell ref="AA68:AF68"/>
    <mergeCell ref="C69:D69"/>
    <mergeCell ref="C40:D40"/>
    <mergeCell ref="E40:F40"/>
    <mergeCell ref="G40:H40"/>
    <mergeCell ref="A36:B36"/>
    <mergeCell ref="A64:B64"/>
    <mergeCell ref="AG68:AL75"/>
    <mergeCell ref="AM40:AS40"/>
    <mergeCell ref="W40:X40"/>
    <mergeCell ref="Y40:Z40"/>
    <mergeCell ref="AA40:AB40"/>
    <mergeCell ref="AC40:AD40"/>
    <mergeCell ref="AE40:AF40"/>
    <mergeCell ref="K40:L40"/>
    <mergeCell ref="AG58:AG59"/>
    <mergeCell ref="AH58:AH59"/>
    <mergeCell ref="AI58:AI59"/>
    <mergeCell ref="AJ58:AK58"/>
    <mergeCell ref="AL58:AL59"/>
    <mergeCell ref="A46:B46"/>
    <mergeCell ref="S58:T58"/>
    <mergeCell ref="U58:V58"/>
    <mergeCell ref="Q58:R58"/>
    <mergeCell ref="AE67:AF67"/>
    <mergeCell ref="E69:F69"/>
    <mergeCell ref="AM14:AS14"/>
    <mergeCell ref="AA14:AB14"/>
    <mergeCell ref="AC14:AD14"/>
    <mergeCell ref="AE14:AF14"/>
    <mergeCell ref="AG14:AG15"/>
    <mergeCell ref="AH14:AH15"/>
    <mergeCell ref="AI14:AI15"/>
    <mergeCell ref="I40:J40"/>
    <mergeCell ref="R37:T37"/>
    <mergeCell ref="A38:AF38"/>
    <mergeCell ref="E30:F30"/>
    <mergeCell ref="A20:B20"/>
    <mergeCell ref="AJ14:AK14"/>
    <mergeCell ref="O14:P14"/>
    <mergeCell ref="Q14:R14"/>
    <mergeCell ref="S14:T14"/>
    <mergeCell ref="U14:V14"/>
    <mergeCell ref="M40:N40"/>
    <mergeCell ref="O40:P40"/>
    <mergeCell ref="Q40:R40"/>
    <mergeCell ref="S40:T40"/>
    <mergeCell ref="U40:V40"/>
    <mergeCell ref="A40:A41"/>
    <mergeCell ref="B40:B41"/>
    <mergeCell ref="D11:G11"/>
    <mergeCell ref="AI11:AK11"/>
    <mergeCell ref="R11:T11"/>
    <mergeCell ref="A12:AF12"/>
    <mergeCell ref="AH12:AL12"/>
    <mergeCell ref="W14:X14"/>
    <mergeCell ref="Y14:Z14"/>
    <mergeCell ref="AG13:AI13"/>
    <mergeCell ref="AK13:AL13"/>
    <mergeCell ref="A14:A15"/>
    <mergeCell ref="B14:B15"/>
    <mergeCell ref="C14:D14"/>
    <mergeCell ref="E14:F14"/>
    <mergeCell ref="G14:H14"/>
    <mergeCell ref="I14:J14"/>
    <mergeCell ref="AL14:AL15"/>
    <mergeCell ref="K14:L14"/>
    <mergeCell ref="M14:N14"/>
    <mergeCell ref="AM4:AS4"/>
    <mergeCell ref="U4:V4"/>
    <mergeCell ref="W4:X4"/>
    <mergeCell ref="Y4:Z4"/>
    <mergeCell ref="AA4:AB4"/>
    <mergeCell ref="AC4:AD4"/>
    <mergeCell ref="AE4:AF4"/>
    <mergeCell ref="A10:B10"/>
    <mergeCell ref="AG4:AG5"/>
    <mergeCell ref="AH4:AH5"/>
    <mergeCell ref="AI4:AI5"/>
    <mergeCell ref="AJ4:AK4"/>
    <mergeCell ref="AL4:AL5"/>
    <mergeCell ref="I4:J4"/>
    <mergeCell ref="K4:L4"/>
    <mergeCell ref="M4:N4"/>
    <mergeCell ref="O4:P4"/>
    <mergeCell ref="A1:AF1"/>
    <mergeCell ref="A2:AF2"/>
    <mergeCell ref="AH2:AL2"/>
    <mergeCell ref="AG3:AI3"/>
    <mergeCell ref="AK3:AL3"/>
    <mergeCell ref="A4:A5"/>
    <mergeCell ref="B4:B5"/>
    <mergeCell ref="C4:D4"/>
    <mergeCell ref="E4:F4"/>
    <mergeCell ref="G4:H4"/>
    <mergeCell ref="Q4:R4"/>
    <mergeCell ref="S4:T4"/>
  </mergeCells>
  <printOptions horizontalCentered="1" verticalCentered="1"/>
  <pageMargins left="0" right="0" top="0" bottom="0" header="0.39370078740157483" footer="0"/>
  <pageSetup paperSize="9" scale="10" orientation="landscape" r:id="rId1"/>
  <rowBreaks count="1" manualBreakCount="1">
    <brk id="37" max="3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8"/>
  <sheetViews>
    <sheetView view="pageBreakPreview" zoomScale="28" zoomScaleNormal="21" zoomScaleSheetLayoutView="28" zoomScalePageLayoutView="32" workbookViewId="0">
      <selection activeCell="F41" sqref="F41"/>
    </sheetView>
  </sheetViews>
  <sheetFormatPr defaultRowHeight="33" x14ac:dyDescent="0.2"/>
  <cols>
    <col min="1" max="1" width="15.5703125" style="10" customWidth="1"/>
    <col min="2" max="2" width="46.28515625" style="10" customWidth="1"/>
    <col min="3" max="3" width="12" style="11" customWidth="1"/>
    <col min="4" max="4" width="20.42578125" style="11" customWidth="1"/>
    <col min="5" max="5" width="16" style="11" customWidth="1"/>
    <col min="6" max="6" width="18.140625" style="11" customWidth="1"/>
    <col min="7" max="7" width="19" style="11" customWidth="1"/>
    <col min="8" max="8" width="28.7109375" style="11" customWidth="1"/>
    <col min="9" max="9" width="15.5703125" style="11" customWidth="1"/>
    <col min="10" max="10" width="22.85546875" style="11" customWidth="1"/>
    <col min="11" max="11" width="19.140625" style="11" customWidth="1"/>
    <col min="12" max="12" width="19" style="11" customWidth="1"/>
    <col min="13" max="13" width="25.5703125" style="11" customWidth="1"/>
    <col min="14" max="14" width="22.28515625" style="11" customWidth="1"/>
    <col min="15" max="15" width="17.85546875" style="11" customWidth="1"/>
    <col min="16" max="16" width="13.28515625" style="11" customWidth="1"/>
    <col min="17" max="17" width="20.42578125" style="11" customWidth="1"/>
    <col min="18" max="18" width="18.28515625" style="11" customWidth="1"/>
    <col min="19" max="19" width="21.140625" style="11" customWidth="1"/>
    <col min="20" max="20" width="23.140625" style="11" customWidth="1"/>
    <col min="21" max="21" width="17" style="11" customWidth="1"/>
    <col min="22" max="22" width="12.5703125" style="11" customWidth="1"/>
    <col min="23" max="23" width="18.28515625" style="11" customWidth="1"/>
    <col min="24" max="24" width="14.42578125" style="11" customWidth="1"/>
    <col min="25" max="25" width="21.140625" style="11" customWidth="1"/>
    <col min="26" max="26" width="15.7109375" style="11" customWidth="1"/>
    <col min="27" max="27" width="18.42578125" style="11" customWidth="1"/>
    <col min="28" max="28" width="16.85546875" style="11" customWidth="1"/>
    <col min="29" max="29" width="11.85546875" style="11" customWidth="1"/>
    <col min="30" max="30" width="15.140625" style="11" customWidth="1"/>
    <col min="31" max="31" width="15.5703125" style="11" customWidth="1"/>
    <col min="32" max="32" width="21.5703125" style="11" customWidth="1"/>
    <col min="33" max="33" width="20.28515625" style="11" customWidth="1"/>
    <col min="34" max="34" width="15.28515625" style="55" customWidth="1"/>
    <col min="35" max="35" width="24.85546875" style="11" customWidth="1"/>
    <col min="36" max="36" width="24.7109375" style="11" customWidth="1"/>
    <col min="37" max="37" width="23.140625" style="11" customWidth="1"/>
    <col min="38" max="38" width="25.28515625" style="11" customWidth="1"/>
    <col min="39" max="39" width="42.140625" style="11" customWidth="1"/>
    <col min="40" max="40" width="43.28515625" style="11" customWidth="1"/>
    <col min="41" max="41" width="18.140625" style="11" customWidth="1"/>
    <col min="42" max="42" width="14.140625" style="11" customWidth="1"/>
    <col min="43" max="43" width="9.140625" style="11"/>
    <col min="44" max="44" width="15" style="11" customWidth="1"/>
    <col min="45" max="16384" width="9.140625" style="11"/>
  </cols>
  <sheetData>
    <row r="1" spans="1:44" s="16" customFormat="1" ht="48" customHeight="1" x14ac:dyDescent="0.2">
      <c r="A1" s="670" t="s">
        <v>86</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131"/>
      <c r="AH1" s="55"/>
    </row>
    <row r="2" spans="1:44" s="24" customFormat="1" ht="65.25" customHeight="1" thickBot="1" x14ac:dyDescent="0.25">
      <c r="A2" s="665" t="s">
        <v>153</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127"/>
      <c r="AH2" s="55"/>
    </row>
    <row r="3" spans="1:44" ht="39" customHeight="1" thickTop="1"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671" t="s">
        <v>120</v>
      </c>
      <c r="AB3" s="671"/>
      <c r="AC3" s="671"/>
      <c r="AD3" s="672" t="s">
        <v>121</v>
      </c>
      <c r="AE3" s="648"/>
      <c r="AF3" s="648"/>
      <c r="AG3" s="122"/>
      <c r="AI3" s="130"/>
      <c r="AJ3" s="130"/>
      <c r="AK3" s="130"/>
      <c r="AL3" s="130"/>
    </row>
    <row r="4" spans="1:44" s="9" customFormat="1" ht="33" customHeight="1" x14ac:dyDescent="0.2">
      <c r="A4" s="673" t="s">
        <v>0</v>
      </c>
      <c r="B4" s="673" t="s">
        <v>1</v>
      </c>
      <c r="C4" s="667" t="s">
        <v>106</v>
      </c>
      <c r="D4" s="667"/>
      <c r="E4" s="667" t="s">
        <v>107</v>
      </c>
      <c r="F4" s="667"/>
      <c r="G4" s="667" t="s">
        <v>108</v>
      </c>
      <c r="H4" s="667"/>
      <c r="I4" s="667" t="s">
        <v>109</v>
      </c>
      <c r="J4" s="667"/>
      <c r="K4" s="667" t="s">
        <v>110</v>
      </c>
      <c r="L4" s="667"/>
      <c r="M4" s="667" t="s">
        <v>111</v>
      </c>
      <c r="N4" s="667"/>
      <c r="O4" s="667" t="s">
        <v>122</v>
      </c>
      <c r="P4" s="667"/>
      <c r="Q4" s="667" t="s">
        <v>113</v>
      </c>
      <c r="R4" s="667"/>
      <c r="S4" s="667" t="s">
        <v>114</v>
      </c>
      <c r="T4" s="667"/>
      <c r="U4" s="667" t="s">
        <v>115</v>
      </c>
      <c r="V4" s="667"/>
      <c r="W4" s="667" t="s">
        <v>116</v>
      </c>
      <c r="X4" s="667"/>
      <c r="Y4" s="667" t="s">
        <v>105</v>
      </c>
      <c r="Z4" s="667"/>
      <c r="AA4" s="660" t="s">
        <v>13</v>
      </c>
      <c r="AB4" s="660" t="s">
        <v>14</v>
      </c>
      <c r="AC4" s="660" t="s">
        <v>15</v>
      </c>
      <c r="AD4" s="667" t="s">
        <v>16</v>
      </c>
      <c r="AE4" s="667"/>
      <c r="AF4" s="667" t="s">
        <v>17</v>
      </c>
      <c r="AG4" s="132"/>
      <c r="AH4" s="125"/>
    </row>
    <row r="5" spans="1:44" s="9" customFormat="1" ht="49.5" customHeight="1" x14ac:dyDescent="0.2">
      <c r="A5" s="674"/>
      <c r="B5" s="674"/>
      <c r="C5" s="128" t="s">
        <v>18</v>
      </c>
      <c r="D5" s="128" t="s">
        <v>19</v>
      </c>
      <c r="E5" s="128" t="s">
        <v>18</v>
      </c>
      <c r="F5" s="128" t="s">
        <v>19</v>
      </c>
      <c r="G5" s="128" t="s">
        <v>18</v>
      </c>
      <c r="H5" s="128" t="s">
        <v>19</v>
      </c>
      <c r="I5" s="128" t="s">
        <v>18</v>
      </c>
      <c r="J5" s="128" t="s">
        <v>19</v>
      </c>
      <c r="K5" s="128" t="s">
        <v>18</v>
      </c>
      <c r="L5" s="128" t="s">
        <v>19</v>
      </c>
      <c r="M5" s="128" t="s">
        <v>18</v>
      </c>
      <c r="N5" s="128" t="s">
        <v>19</v>
      </c>
      <c r="O5" s="128" t="s">
        <v>18</v>
      </c>
      <c r="P5" s="128" t="s">
        <v>19</v>
      </c>
      <c r="Q5" s="128" t="s">
        <v>18</v>
      </c>
      <c r="R5" s="128" t="s">
        <v>19</v>
      </c>
      <c r="S5" s="128" t="s">
        <v>18</v>
      </c>
      <c r="T5" s="128" t="s">
        <v>19</v>
      </c>
      <c r="U5" s="128" t="s">
        <v>18</v>
      </c>
      <c r="V5" s="128" t="s">
        <v>19</v>
      </c>
      <c r="W5" s="128" t="s">
        <v>18</v>
      </c>
      <c r="X5" s="128" t="s">
        <v>19</v>
      </c>
      <c r="Y5" s="128" t="s">
        <v>18</v>
      </c>
      <c r="Z5" s="128" t="s">
        <v>19</v>
      </c>
      <c r="AA5" s="661"/>
      <c r="AB5" s="661"/>
      <c r="AC5" s="661"/>
      <c r="AD5" s="128" t="s">
        <v>18</v>
      </c>
      <c r="AE5" s="128" t="s">
        <v>19</v>
      </c>
      <c r="AF5" s="667"/>
      <c r="AG5" s="132"/>
      <c r="AH5" s="125"/>
    </row>
    <row r="6" spans="1:44" ht="45" customHeight="1" x14ac:dyDescent="0.2">
      <c r="A6" s="63">
        <v>1</v>
      </c>
      <c r="B6" s="63" t="s">
        <v>84</v>
      </c>
      <c r="C6" s="54">
        <v>0</v>
      </c>
      <c r="D6" s="54">
        <v>0</v>
      </c>
      <c r="E6" s="54">
        <v>0</v>
      </c>
      <c r="F6" s="54">
        <v>0</v>
      </c>
      <c r="G6" s="54">
        <v>0</v>
      </c>
      <c r="H6" s="54">
        <v>0</v>
      </c>
      <c r="I6" s="54">
        <v>0</v>
      </c>
      <c r="J6" s="54">
        <v>0</v>
      </c>
      <c r="K6" s="54">
        <v>2</v>
      </c>
      <c r="L6" s="54">
        <v>0</v>
      </c>
      <c r="M6" s="54">
        <v>2</v>
      </c>
      <c r="N6" s="54">
        <v>0</v>
      </c>
      <c r="O6" s="54">
        <v>0</v>
      </c>
      <c r="P6" s="54">
        <v>0</v>
      </c>
      <c r="Q6" s="54">
        <v>0</v>
      </c>
      <c r="R6" s="54">
        <v>0</v>
      </c>
      <c r="S6" s="54">
        <v>1</v>
      </c>
      <c r="T6" s="54">
        <v>0</v>
      </c>
      <c r="U6" s="54">
        <v>0</v>
      </c>
      <c r="V6" s="54">
        <v>0</v>
      </c>
      <c r="W6" s="54">
        <v>0</v>
      </c>
      <c r="X6" s="54">
        <v>0</v>
      </c>
      <c r="Y6" s="54">
        <v>0</v>
      </c>
      <c r="Z6" s="54">
        <v>0</v>
      </c>
      <c r="AA6" s="54">
        <v>0</v>
      </c>
      <c r="AB6" s="54">
        <v>0</v>
      </c>
      <c r="AC6" s="54">
        <v>0</v>
      </c>
      <c r="AD6" s="54">
        <f t="shared" ref="AD6:AD23" si="0">C6+E6+G6+I6+K6+M6+O6+Q6+S6+U6+W6+Y6+AA6+AB6+AC6</f>
        <v>5</v>
      </c>
      <c r="AE6" s="54">
        <f t="shared" ref="AE6:AE23" si="1">D6+F6+H6+J6+L6+N6+P6+R6+T6+V6+X6+Z6</f>
        <v>0</v>
      </c>
      <c r="AF6" s="54">
        <f t="shared" ref="AF6:AF23" si="2">AD6+AE6</f>
        <v>5</v>
      </c>
      <c r="AG6" s="58"/>
      <c r="AI6" s="130"/>
      <c r="AJ6" s="130"/>
      <c r="AK6" s="130"/>
      <c r="AL6" s="130"/>
    </row>
    <row r="7" spans="1:44" ht="42.75" customHeight="1" x14ac:dyDescent="0.2">
      <c r="A7" s="63">
        <v>2</v>
      </c>
      <c r="B7" s="63" t="s">
        <v>51</v>
      </c>
      <c r="C7" s="54">
        <v>0</v>
      </c>
      <c r="D7" s="54">
        <v>0</v>
      </c>
      <c r="E7" s="54">
        <v>0</v>
      </c>
      <c r="F7" s="54">
        <v>0</v>
      </c>
      <c r="G7" s="54">
        <v>0</v>
      </c>
      <c r="H7" s="54">
        <v>0</v>
      </c>
      <c r="I7" s="54">
        <v>0</v>
      </c>
      <c r="J7" s="54">
        <v>0</v>
      </c>
      <c r="K7" s="54">
        <v>1</v>
      </c>
      <c r="L7" s="54">
        <v>0</v>
      </c>
      <c r="M7" s="54">
        <v>7</v>
      </c>
      <c r="N7" s="54">
        <v>0</v>
      </c>
      <c r="O7" s="54">
        <v>0</v>
      </c>
      <c r="P7" s="54">
        <v>0</v>
      </c>
      <c r="Q7" s="54">
        <v>0</v>
      </c>
      <c r="R7" s="54">
        <v>0</v>
      </c>
      <c r="S7" s="54">
        <v>0</v>
      </c>
      <c r="T7" s="54">
        <v>0</v>
      </c>
      <c r="U7" s="54">
        <v>0</v>
      </c>
      <c r="V7" s="54">
        <v>0</v>
      </c>
      <c r="W7" s="54">
        <v>0</v>
      </c>
      <c r="X7" s="54">
        <v>0</v>
      </c>
      <c r="Y7" s="54">
        <v>1</v>
      </c>
      <c r="Z7" s="54">
        <v>0</v>
      </c>
      <c r="AA7" s="54">
        <v>0</v>
      </c>
      <c r="AB7" s="54">
        <v>0</v>
      </c>
      <c r="AC7" s="54">
        <v>0</v>
      </c>
      <c r="AD7" s="54">
        <f t="shared" si="0"/>
        <v>9</v>
      </c>
      <c r="AE7" s="54">
        <f t="shared" si="1"/>
        <v>0</v>
      </c>
      <c r="AF7" s="54">
        <f t="shared" si="2"/>
        <v>9</v>
      </c>
      <c r="AG7" s="58"/>
      <c r="AI7" s="130"/>
      <c r="AJ7" s="130"/>
      <c r="AK7" s="130"/>
      <c r="AL7" s="130"/>
    </row>
    <row r="8" spans="1:44" ht="42.75" customHeight="1" x14ac:dyDescent="0.2">
      <c r="A8" s="63">
        <v>3</v>
      </c>
      <c r="B8" s="63" t="s">
        <v>81</v>
      </c>
      <c r="C8" s="54">
        <v>0</v>
      </c>
      <c r="D8" s="54">
        <v>0</v>
      </c>
      <c r="E8" s="54">
        <v>0</v>
      </c>
      <c r="F8" s="54">
        <v>0</v>
      </c>
      <c r="G8" s="54">
        <v>0</v>
      </c>
      <c r="H8" s="54">
        <v>0</v>
      </c>
      <c r="I8" s="54">
        <v>0</v>
      </c>
      <c r="J8" s="54">
        <v>0</v>
      </c>
      <c r="K8" s="54">
        <v>0</v>
      </c>
      <c r="L8" s="54">
        <v>0</v>
      </c>
      <c r="M8" s="54">
        <v>1</v>
      </c>
      <c r="N8" s="54">
        <v>0</v>
      </c>
      <c r="O8" s="54">
        <v>0</v>
      </c>
      <c r="P8" s="54">
        <v>0</v>
      </c>
      <c r="Q8" s="54">
        <v>0</v>
      </c>
      <c r="R8" s="54">
        <v>0</v>
      </c>
      <c r="S8" s="54">
        <v>2</v>
      </c>
      <c r="T8" s="54">
        <v>0</v>
      </c>
      <c r="U8" s="54">
        <v>0</v>
      </c>
      <c r="V8" s="54">
        <v>0</v>
      </c>
      <c r="W8" s="54">
        <v>0</v>
      </c>
      <c r="X8" s="54">
        <v>0</v>
      </c>
      <c r="Y8" s="54">
        <v>0</v>
      </c>
      <c r="Z8" s="54">
        <v>0</v>
      </c>
      <c r="AA8" s="54">
        <v>0</v>
      </c>
      <c r="AB8" s="54">
        <v>0</v>
      </c>
      <c r="AC8" s="54">
        <v>0</v>
      </c>
      <c r="AD8" s="54">
        <f t="shared" si="0"/>
        <v>3</v>
      </c>
      <c r="AE8" s="54">
        <f t="shared" si="1"/>
        <v>0</v>
      </c>
      <c r="AF8" s="54">
        <f t="shared" si="2"/>
        <v>3</v>
      </c>
      <c r="AG8" s="58"/>
      <c r="AH8" s="80"/>
      <c r="AI8" s="130"/>
      <c r="AJ8" s="130"/>
      <c r="AK8" s="130"/>
      <c r="AL8" s="130"/>
    </row>
    <row r="9" spans="1:44" s="8" customFormat="1" ht="42.75" customHeight="1" x14ac:dyDescent="0.2">
      <c r="A9" s="641" t="s">
        <v>56</v>
      </c>
      <c r="B9" s="642"/>
      <c r="C9" s="57">
        <f>SUM(C6:C8)</f>
        <v>0</v>
      </c>
      <c r="D9" s="57">
        <f t="shared" ref="D9:AC9" si="3">SUM(D6:D8)</f>
        <v>0</v>
      </c>
      <c r="E9" s="57">
        <f t="shared" si="3"/>
        <v>0</v>
      </c>
      <c r="F9" s="57">
        <f t="shared" si="3"/>
        <v>0</v>
      </c>
      <c r="G9" s="57">
        <f t="shared" si="3"/>
        <v>0</v>
      </c>
      <c r="H9" s="57">
        <f t="shared" si="3"/>
        <v>0</v>
      </c>
      <c r="I9" s="57">
        <f t="shared" si="3"/>
        <v>0</v>
      </c>
      <c r="J9" s="57">
        <f t="shared" si="3"/>
        <v>0</v>
      </c>
      <c r="K9" s="57">
        <f t="shared" si="3"/>
        <v>3</v>
      </c>
      <c r="L9" s="57">
        <f t="shared" si="3"/>
        <v>0</v>
      </c>
      <c r="M9" s="57">
        <f t="shared" si="3"/>
        <v>10</v>
      </c>
      <c r="N9" s="57">
        <f t="shared" si="3"/>
        <v>0</v>
      </c>
      <c r="O9" s="57">
        <f t="shared" si="3"/>
        <v>0</v>
      </c>
      <c r="P9" s="57">
        <f t="shared" si="3"/>
        <v>0</v>
      </c>
      <c r="Q9" s="57">
        <f t="shared" si="3"/>
        <v>0</v>
      </c>
      <c r="R9" s="57">
        <f t="shared" si="3"/>
        <v>0</v>
      </c>
      <c r="S9" s="57">
        <f t="shared" si="3"/>
        <v>3</v>
      </c>
      <c r="T9" s="57">
        <f t="shared" si="3"/>
        <v>0</v>
      </c>
      <c r="U9" s="57">
        <f t="shared" si="3"/>
        <v>0</v>
      </c>
      <c r="V9" s="57">
        <f t="shared" si="3"/>
        <v>0</v>
      </c>
      <c r="W9" s="57">
        <f t="shared" si="3"/>
        <v>0</v>
      </c>
      <c r="X9" s="57">
        <f t="shared" si="3"/>
        <v>0</v>
      </c>
      <c r="Y9" s="57">
        <f t="shared" si="3"/>
        <v>1</v>
      </c>
      <c r="Z9" s="57">
        <f t="shared" si="3"/>
        <v>0</v>
      </c>
      <c r="AA9" s="57">
        <f t="shared" si="3"/>
        <v>0</v>
      </c>
      <c r="AB9" s="57">
        <f t="shared" si="3"/>
        <v>0</v>
      </c>
      <c r="AC9" s="57">
        <f t="shared" si="3"/>
        <v>0</v>
      </c>
      <c r="AD9" s="57">
        <f t="shared" si="0"/>
        <v>17</v>
      </c>
      <c r="AE9" s="57">
        <f t="shared" si="1"/>
        <v>0</v>
      </c>
      <c r="AF9" s="57">
        <f t="shared" si="2"/>
        <v>17</v>
      </c>
      <c r="AG9" s="59"/>
      <c r="AH9" s="125"/>
      <c r="AI9" s="15"/>
      <c r="AJ9" s="15"/>
      <c r="AK9" s="15"/>
      <c r="AL9" s="15"/>
      <c r="AR9" s="4"/>
    </row>
    <row r="10" spans="1:44" ht="42.75" customHeight="1" x14ac:dyDescent="0.2">
      <c r="A10" s="63">
        <v>4</v>
      </c>
      <c r="B10" s="63" t="s">
        <v>48</v>
      </c>
      <c r="C10" s="54">
        <v>0</v>
      </c>
      <c r="D10" s="54">
        <v>0</v>
      </c>
      <c r="E10" s="54">
        <v>0</v>
      </c>
      <c r="F10" s="54">
        <v>0</v>
      </c>
      <c r="G10" s="54">
        <v>0</v>
      </c>
      <c r="H10" s="54">
        <v>0</v>
      </c>
      <c r="I10" s="54">
        <v>0</v>
      </c>
      <c r="J10" s="54">
        <v>0</v>
      </c>
      <c r="K10" s="54">
        <v>3</v>
      </c>
      <c r="L10" s="54">
        <v>0</v>
      </c>
      <c r="M10" s="54">
        <v>4</v>
      </c>
      <c r="N10" s="54">
        <v>0</v>
      </c>
      <c r="O10" s="54">
        <v>0</v>
      </c>
      <c r="P10" s="54">
        <v>0</v>
      </c>
      <c r="Q10" s="54">
        <v>0</v>
      </c>
      <c r="R10" s="54">
        <v>0</v>
      </c>
      <c r="S10" s="54">
        <v>2</v>
      </c>
      <c r="T10" s="54">
        <v>0</v>
      </c>
      <c r="U10" s="54">
        <v>0</v>
      </c>
      <c r="V10" s="54">
        <v>0</v>
      </c>
      <c r="W10" s="54">
        <v>0</v>
      </c>
      <c r="X10" s="54">
        <v>0</v>
      </c>
      <c r="Y10" s="54">
        <v>0</v>
      </c>
      <c r="Z10" s="54">
        <v>0</v>
      </c>
      <c r="AA10" s="54">
        <v>0</v>
      </c>
      <c r="AB10" s="54">
        <v>0</v>
      </c>
      <c r="AC10" s="54">
        <v>0</v>
      </c>
      <c r="AD10" s="54">
        <f t="shared" si="0"/>
        <v>9</v>
      </c>
      <c r="AE10" s="54">
        <f t="shared" si="1"/>
        <v>0</v>
      </c>
      <c r="AF10" s="54">
        <f t="shared" si="2"/>
        <v>9</v>
      </c>
      <c r="AG10" s="58"/>
      <c r="AI10" s="130"/>
      <c r="AJ10" s="130"/>
      <c r="AK10" s="130"/>
      <c r="AL10" s="130"/>
    </row>
    <row r="11" spans="1:44" ht="42.75" customHeight="1" x14ac:dyDescent="0.2">
      <c r="A11" s="63">
        <v>5</v>
      </c>
      <c r="B11" s="63" t="s">
        <v>49</v>
      </c>
      <c r="C11" s="54">
        <v>0</v>
      </c>
      <c r="D11" s="54">
        <v>0</v>
      </c>
      <c r="E11" s="54">
        <v>0</v>
      </c>
      <c r="F11" s="54">
        <v>0</v>
      </c>
      <c r="G11" s="54">
        <v>1</v>
      </c>
      <c r="H11" s="54">
        <v>0</v>
      </c>
      <c r="I11" s="54">
        <v>0</v>
      </c>
      <c r="J11" s="54">
        <v>0</v>
      </c>
      <c r="K11" s="54">
        <v>6</v>
      </c>
      <c r="L11" s="54">
        <v>0</v>
      </c>
      <c r="M11" s="54">
        <v>1</v>
      </c>
      <c r="N11" s="54">
        <v>0</v>
      </c>
      <c r="O11" s="54">
        <v>0</v>
      </c>
      <c r="P11" s="54">
        <v>0</v>
      </c>
      <c r="Q11" s="54">
        <v>0</v>
      </c>
      <c r="R11" s="54">
        <v>0</v>
      </c>
      <c r="S11" s="54">
        <v>2</v>
      </c>
      <c r="T11" s="54">
        <v>0</v>
      </c>
      <c r="U11" s="54">
        <v>0</v>
      </c>
      <c r="V11" s="54">
        <v>0</v>
      </c>
      <c r="W11" s="54">
        <v>0</v>
      </c>
      <c r="X11" s="54">
        <v>0</v>
      </c>
      <c r="Y11" s="54">
        <v>1</v>
      </c>
      <c r="Z11" s="54">
        <v>0</v>
      </c>
      <c r="AA11" s="54">
        <v>0</v>
      </c>
      <c r="AB11" s="54">
        <v>0</v>
      </c>
      <c r="AC11" s="54">
        <v>0</v>
      </c>
      <c r="AD11" s="54">
        <f t="shared" si="0"/>
        <v>11</v>
      </c>
      <c r="AE11" s="54">
        <f t="shared" si="1"/>
        <v>0</v>
      </c>
      <c r="AF11" s="54">
        <f t="shared" si="2"/>
        <v>11</v>
      </c>
      <c r="AG11" s="58"/>
      <c r="AI11" s="130"/>
      <c r="AJ11" s="130"/>
      <c r="AK11" s="130"/>
      <c r="AL11" s="130"/>
    </row>
    <row r="12" spans="1:44" ht="42.75" customHeight="1" x14ac:dyDescent="0.2">
      <c r="A12" s="63">
        <v>6</v>
      </c>
      <c r="B12" s="63" t="s">
        <v>20</v>
      </c>
      <c r="C12" s="54">
        <v>0</v>
      </c>
      <c r="D12" s="54">
        <v>0</v>
      </c>
      <c r="E12" s="54">
        <v>0</v>
      </c>
      <c r="F12" s="54">
        <v>0</v>
      </c>
      <c r="G12" s="54">
        <v>0</v>
      </c>
      <c r="H12" s="54">
        <v>0</v>
      </c>
      <c r="I12" s="54">
        <v>0</v>
      </c>
      <c r="J12" s="54">
        <v>0</v>
      </c>
      <c r="K12" s="54">
        <v>3</v>
      </c>
      <c r="L12" s="54">
        <v>0</v>
      </c>
      <c r="M12" s="54">
        <v>3</v>
      </c>
      <c r="N12" s="54">
        <v>0</v>
      </c>
      <c r="O12" s="54">
        <v>0</v>
      </c>
      <c r="P12" s="54">
        <v>0</v>
      </c>
      <c r="Q12" s="54">
        <v>0</v>
      </c>
      <c r="R12" s="54">
        <v>0</v>
      </c>
      <c r="S12" s="54">
        <v>5</v>
      </c>
      <c r="T12" s="54">
        <v>0</v>
      </c>
      <c r="U12" s="54">
        <v>0</v>
      </c>
      <c r="V12" s="54">
        <v>0</v>
      </c>
      <c r="W12" s="54">
        <v>0</v>
      </c>
      <c r="X12" s="54">
        <v>0</v>
      </c>
      <c r="Y12" s="54">
        <v>0</v>
      </c>
      <c r="Z12" s="54">
        <v>0</v>
      </c>
      <c r="AA12" s="54">
        <v>0</v>
      </c>
      <c r="AB12" s="54">
        <v>0</v>
      </c>
      <c r="AC12" s="54">
        <v>0</v>
      </c>
      <c r="AD12" s="54">
        <f t="shared" si="0"/>
        <v>11</v>
      </c>
      <c r="AE12" s="54">
        <f t="shared" si="1"/>
        <v>0</v>
      </c>
      <c r="AF12" s="54">
        <f t="shared" si="2"/>
        <v>11</v>
      </c>
      <c r="AG12" s="58"/>
      <c r="AI12" s="130"/>
      <c r="AJ12" s="130"/>
      <c r="AK12" s="130"/>
      <c r="AL12" s="130"/>
    </row>
    <row r="13" spans="1:44" s="8" customFormat="1" ht="42.75" customHeight="1" x14ac:dyDescent="0.2">
      <c r="A13" s="641" t="s">
        <v>21</v>
      </c>
      <c r="B13" s="642"/>
      <c r="C13" s="57">
        <f>SUM(C10:C12)</f>
        <v>0</v>
      </c>
      <c r="D13" s="57">
        <f t="shared" ref="D13:AC13" si="4">SUM(D10:D12)</f>
        <v>0</v>
      </c>
      <c r="E13" s="57">
        <f t="shared" si="4"/>
        <v>0</v>
      </c>
      <c r="F13" s="57">
        <f t="shared" si="4"/>
        <v>0</v>
      </c>
      <c r="G13" s="57">
        <f t="shared" si="4"/>
        <v>1</v>
      </c>
      <c r="H13" s="57">
        <f t="shared" si="4"/>
        <v>0</v>
      </c>
      <c r="I13" s="57">
        <f t="shared" si="4"/>
        <v>0</v>
      </c>
      <c r="J13" s="57">
        <f t="shared" si="4"/>
        <v>0</v>
      </c>
      <c r="K13" s="57">
        <f t="shared" si="4"/>
        <v>12</v>
      </c>
      <c r="L13" s="57">
        <f t="shared" si="4"/>
        <v>0</v>
      </c>
      <c r="M13" s="57">
        <f t="shared" si="4"/>
        <v>8</v>
      </c>
      <c r="N13" s="57">
        <f t="shared" si="4"/>
        <v>0</v>
      </c>
      <c r="O13" s="57">
        <f t="shared" si="4"/>
        <v>0</v>
      </c>
      <c r="P13" s="57">
        <f t="shared" si="4"/>
        <v>0</v>
      </c>
      <c r="Q13" s="57">
        <f t="shared" si="4"/>
        <v>0</v>
      </c>
      <c r="R13" s="57">
        <f t="shared" si="4"/>
        <v>0</v>
      </c>
      <c r="S13" s="57">
        <f t="shared" si="4"/>
        <v>9</v>
      </c>
      <c r="T13" s="57">
        <f t="shared" si="4"/>
        <v>0</v>
      </c>
      <c r="U13" s="57">
        <f t="shared" si="4"/>
        <v>0</v>
      </c>
      <c r="V13" s="57">
        <f t="shared" si="4"/>
        <v>0</v>
      </c>
      <c r="W13" s="57">
        <f t="shared" si="4"/>
        <v>0</v>
      </c>
      <c r="X13" s="57">
        <f t="shared" si="4"/>
        <v>0</v>
      </c>
      <c r="Y13" s="57">
        <f t="shared" si="4"/>
        <v>1</v>
      </c>
      <c r="Z13" s="57">
        <f t="shared" si="4"/>
        <v>0</v>
      </c>
      <c r="AA13" s="57">
        <f t="shared" si="4"/>
        <v>0</v>
      </c>
      <c r="AB13" s="57">
        <f t="shared" si="4"/>
        <v>0</v>
      </c>
      <c r="AC13" s="57">
        <f t="shared" si="4"/>
        <v>0</v>
      </c>
      <c r="AD13" s="57">
        <f t="shared" si="0"/>
        <v>31</v>
      </c>
      <c r="AE13" s="57">
        <f t="shared" si="1"/>
        <v>0</v>
      </c>
      <c r="AF13" s="57">
        <f t="shared" si="2"/>
        <v>31</v>
      </c>
      <c r="AG13" s="59"/>
      <c r="AH13" s="125"/>
      <c r="AI13" s="15"/>
      <c r="AJ13" s="15"/>
      <c r="AK13" s="15"/>
      <c r="AL13" s="15"/>
    </row>
    <row r="14" spans="1:44" s="8" customFormat="1" ht="42.75" customHeight="1" x14ac:dyDescent="0.2">
      <c r="A14" s="641" t="s">
        <v>148</v>
      </c>
      <c r="B14" s="642"/>
      <c r="C14" s="57">
        <f>C9+C13</f>
        <v>0</v>
      </c>
      <c r="D14" s="57">
        <f t="shared" ref="D14:AC14" si="5">D9+D13</f>
        <v>0</v>
      </c>
      <c r="E14" s="57">
        <f t="shared" si="5"/>
        <v>0</v>
      </c>
      <c r="F14" s="57">
        <f t="shared" si="5"/>
        <v>0</v>
      </c>
      <c r="G14" s="57">
        <f t="shared" si="5"/>
        <v>1</v>
      </c>
      <c r="H14" s="57">
        <f t="shared" si="5"/>
        <v>0</v>
      </c>
      <c r="I14" s="57">
        <f t="shared" si="5"/>
        <v>0</v>
      </c>
      <c r="J14" s="57">
        <f t="shared" si="5"/>
        <v>0</v>
      </c>
      <c r="K14" s="57">
        <f t="shared" si="5"/>
        <v>15</v>
      </c>
      <c r="L14" s="57">
        <f t="shared" si="5"/>
        <v>0</v>
      </c>
      <c r="M14" s="57">
        <f t="shared" si="5"/>
        <v>18</v>
      </c>
      <c r="N14" s="57">
        <f t="shared" si="5"/>
        <v>0</v>
      </c>
      <c r="O14" s="57">
        <f t="shared" si="5"/>
        <v>0</v>
      </c>
      <c r="P14" s="57">
        <f t="shared" si="5"/>
        <v>0</v>
      </c>
      <c r="Q14" s="57">
        <f t="shared" si="5"/>
        <v>0</v>
      </c>
      <c r="R14" s="57">
        <f t="shared" si="5"/>
        <v>0</v>
      </c>
      <c r="S14" s="57">
        <f t="shared" si="5"/>
        <v>12</v>
      </c>
      <c r="T14" s="57">
        <f t="shared" si="5"/>
        <v>0</v>
      </c>
      <c r="U14" s="57">
        <f t="shared" si="5"/>
        <v>0</v>
      </c>
      <c r="V14" s="57">
        <f t="shared" si="5"/>
        <v>0</v>
      </c>
      <c r="W14" s="57">
        <f t="shared" si="5"/>
        <v>0</v>
      </c>
      <c r="X14" s="57">
        <f t="shared" si="5"/>
        <v>0</v>
      </c>
      <c r="Y14" s="57">
        <f t="shared" si="5"/>
        <v>2</v>
      </c>
      <c r="Z14" s="57">
        <f t="shared" si="5"/>
        <v>0</v>
      </c>
      <c r="AA14" s="57">
        <f t="shared" si="5"/>
        <v>0</v>
      </c>
      <c r="AB14" s="57">
        <f t="shared" si="5"/>
        <v>0</v>
      </c>
      <c r="AC14" s="57">
        <f t="shared" si="5"/>
        <v>0</v>
      </c>
      <c r="AD14" s="57">
        <f t="shared" si="0"/>
        <v>48</v>
      </c>
      <c r="AE14" s="57">
        <f t="shared" si="1"/>
        <v>0</v>
      </c>
      <c r="AF14" s="57">
        <f t="shared" si="2"/>
        <v>48</v>
      </c>
      <c r="AG14" s="59"/>
      <c r="AH14" s="125"/>
      <c r="AI14" s="15"/>
      <c r="AJ14" s="15"/>
      <c r="AK14" s="15"/>
      <c r="AL14" s="15"/>
    </row>
    <row r="15" spans="1:44" ht="42.75" customHeight="1" x14ac:dyDescent="0.2">
      <c r="A15" s="63">
        <v>7</v>
      </c>
      <c r="B15" s="63" t="s">
        <v>46</v>
      </c>
      <c r="C15" s="54">
        <v>0</v>
      </c>
      <c r="D15" s="54">
        <v>0</v>
      </c>
      <c r="E15" s="54">
        <v>0</v>
      </c>
      <c r="F15" s="54">
        <v>0</v>
      </c>
      <c r="G15" s="54">
        <v>0</v>
      </c>
      <c r="H15" s="54">
        <v>0</v>
      </c>
      <c r="I15" s="54">
        <v>0</v>
      </c>
      <c r="J15" s="54">
        <v>0</v>
      </c>
      <c r="K15" s="54">
        <v>0</v>
      </c>
      <c r="L15" s="54">
        <v>0</v>
      </c>
      <c r="M15" s="54">
        <v>1</v>
      </c>
      <c r="N15" s="54">
        <v>0</v>
      </c>
      <c r="O15" s="54">
        <v>0</v>
      </c>
      <c r="P15" s="54">
        <v>0</v>
      </c>
      <c r="Q15" s="54">
        <v>0</v>
      </c>
      <c r="R15" s="54">
        <v>0</v>
      </c>
      <c r="S15" s="54">
        <v>0</v>
      </c>
      <c r="T15" s="54">
        <v>0</v>
      </c>
      <c r="U15" s="54">
        <v>0</v>
      </c>
      <c r="V15" s="54">
        <v>0</v>
      </c>
      <c r="W15" s="54">
        <v>0</v>
      </c>
      <c r="X15" s="54">
        <v>0</v>
      </c>
      <c r="Y15" s="54">
        <v>1</v>
      </c>
      <c r="Z15" s="54">
        <v>0</v>
      </c>
      <c r="AA15" s="54">
        <v>0</v>
      </c>
      <c r="AB15" s="54">
        <v>0</v>
      </c>
      <c r="AC15" s="54">
        <v>0</v>
      </c>
      <c r="AD15" s="54">
        <f t="shared" si="0"/>
        <v>2</v>
      </c>
      <c r="AE15" s="54">
        <f t="shared" si="1"/>
        <v>0</v>
      </c>
      <c r="AF15" s="54">
        <f t="shared" si="2"/>
        <v>2</v>
      </c>
      <c r="AG15" s="58"/>
      <c r="AI15" s="669"/>
      <c r="AJ15" s="669"/>
      <c r="AK15" s="130"/>
      <c r="AL15" s="130"/>
    </row>
    <row r="16" spans="1:44" ht="42.75" customHeight="1" x14ac:dyDescent="0.2">
      <c r="A16" s="63">
        <v>8</v>
      </c>
      <c r="B16" s="63" t="s">
        <v>157</v>
      </c>
      <c r="C16" s="54">
        <v>0</v>
      </c>
      <c r="D16" s="54">
        <v>0</v>
      </c>
      <c r="E16" s="54">
        <v>0</v>
      </c>
      <c r="F16" s="54">
        <v>0</v>
      </c>
      <c r="G16" s="54">
        <v>0</v>
      </c>
      <c r="H16" s="54">
        <v>0</v>
      </c>
      <c r="I16" s="54">
        <v>0</v>
      </c>
      <c r="J16" s="54">
        <v>0</v>
      </c>
      <c r="K16" s="54">
        <v>1</v>
      </c>
      <c r="L16" s="54">
        <v>0</v>
      </c>
      <c r="M16" s="54">
        <v>0</v>
      </c>
      <c r="N16" s="54">
        <v>0</v>
      </c>
      <c r="O16" s="54">
        <v>0</v>
      </c>
      <c r="P16" s="54">
        <v>0</v>
      </c>
      <c r="Q16" s="54">
        <v>0</v>
      </c>
      <c r="R16" s="54">
        <v>0</v>
      </c>
      <c r="S16" s="54">
        <v>29</v>
      </c>
      <c r="T16" s="54">
        <v>0</v>
      </c>
      <c r="U16" s="54">
        <v>0</v>
      </c>
      <c r="V16" s="54">
        <v>0</v>
      </c>
      <c r="W16" s="54">
        <v>0</v>
      </c>
      <c r="X16" s="54">
        <v>0</v>
      </c>
      <c r="Y16" s="54">
        <v>0</v>
      </c>
      <c r="Z16" s="54">
        <v>0</v>
      </c>
      <c r="AA16" s="54">
        <v>0</v>
      </c>
      <c r="AB16" s="54">
        <v>0</v>
      </c>
      <c r="AC16" s="54">
        <v>0</v>
      </c>
      <c r="AD16" s="54">
        <f>C16+E16+G16+I16+K16+M16+O16+Q16+S16+U16+W16+Y16+AA16+AB16+AC16</f>
        <v>30</v>
      </c>
      <c r="AE16" s="54">
        <f>D16+F16+H16+J16+L16+N16+P16+R16+T16+V16+X16+Z16</f>
        <v>0</v>
      </c>
      <c r="AF16" s="54">
        <f>AD16+AE16</f>
        <v>30</v>
      </c>
      <c r="AG16" s="58"/>
      <c r="AI16" s="130"/>
      <c r="AJ16" s="130"/>
      <c r="AK16" s="130"/>
      <c r="AL16" s="130"/>
    </row>
    <row r="17" spans="1:38" ht="42.75" customHeight="1" x14ac:dyDescent="0.2">
      <c r="A17" s="63">
        <v>9</v>
      </c>
      <c r="B17" s="63" t="s">
        <v>47</v>
      </c>
      <c r="C17" s="54">
        <v>0</v>
      </c>
      <c r="D17" s="54">
        <v>0</v>
      </c>
      <c r="E17" s="54">
        <v>0</v>
      </c>
      <c r="F17" s="54">
        <v>0</v>
      </c>
      <c r="G17" s="54">
        <v>0</v>
      </c>
      <c r="H17" s="54">
        <v>0</v>
      </c>
      <c r="I17" s="54">
        <v>0</v>
      </c>
      <c r="J17" s="54">
        <v>0</v>
      </c>
      <c r="K17" s="54">
        <v>4</v>
      </c>
      <c r="L17" s="54">
        <v>0</v>
      </c>
      <c r="M17" s="54">
        <v>3</v>
      </c>
      <c r="N17" s="54">
        <v>0</v>
      </c>
      <c r="O17" s="54">
        <v>0</v>
      </c>
      <c r="P17" s="54">
        <v>0</v>
      </c>
      <c r="Q17" s="54">
        <v>0</v>
      </c>
      <c r="R17" s="54">
        <v>0</v>
      </c>
      <c r="S17" s="54">
        <v>2</v>
      </c>
      <c r="T17" s="54">
        <v>0</v>
      </c>
      <c r="U17" s="54">
        <v>0</v>
      </c>
      <c r="V17" s="54">
        <v>0</v>
      </c>
      <c r="W17" s="54">
        <v>0</v>
      </c>
      <c r="X17" s="54">
        <v>0</v>
      </c>
      <c r="Y17" s="54">
        <v>0</v>
      </c>
      <c r="Z17" s="54">
        <v>0</v>
      </c>
      <c r="AA17" s="54">
        <v>0</v>
      </c>
      <c r="AB17" s="54">
        <v>0</v>
      </c>
      <c r="AC17" s="54">
        <v>0</v>
      </c>
      <c r="AD17" s="54">
        <f>C17+E17+G17+I17+K17+M17+O17+Q17+S17+U17+W17+Y17+AA17+AB17+AC17</f>
        <v>9</v>
      </c>
      <c r="AE17" s="54">
        <f>D17+F17+H17+J17+L17+N17+P17+R17+T17+V17+X17+Z17</f>
        <v>0</v>
      </c>
      <c r="AF17" s="54">
        <f>AD17+AE17</f>
        <v>9</v>
      </c>
      <c r="AG17" s="58"/>
      <c r="AI17" s="51"/>
      <c r="AJ17" s="51"/>
      <c r="AK17" s="130"/>
      <c r="AL17" s="130"/>
    </row>
    <row r="18" spans="1:38" ht="42.75" customHeight="1" x14ac:dyDescent="0.2">
      <c r="A18" s="63">
        <v>10</v>
      </c>
      <c r="B18" s="63" t="s">
        <v>50</v>
      </c>
      <c r="C18" s="54">
        <v>0</v>
      </c>
      <c r="D18" s="54">
        <v>0</v>
      </c>
      <c r="E18" s="54">
        <v>0</v>
      </c>
      <c r="F18" s="54">
        <v>0</v>
      </c>
      <c r="G18" s="54">
        <v>0</v>
      </c>
      <c r="H18" s="54">
        <v>0</v>
      </c>
      <c r="I18" s="54">
        <v>0</v>
      </c>
      <c r="J18" s="54">
        <v>0</v>
      </c>
      <c r="K18" s="54">
        <v>0</v>
      </c>
      <c r="L18" s="54">
        <v>0</v>
      </c>
      <c r="M18" s="54">
        <v>1</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f>C18+E18+G18+I18+K18+M18+O18+Q18+S18+U18+W18+Y18+AA18+AB18+AC18</f>
        <v>1</v>
      </c>
      <c r="AE18" s="54">
        <f>D18+F18+H18+J18+L18+N18+P18+R18+T18+V18+X18+Z18</f>
        <v>0</v>
      </c>
      <c r="AF18" s="54">
        <f>AD18+AE18</f>
        <v>1</v>
      </c>
      <c r="AG18" s="58"/>
      <c r="AI18" s="51"/>
      <c r="AJ18" s="51"/>
      <c r="AK18" s="130"/>
      <c r="AL18" s="130"/>
    </row>
    <row r="19" spans="1:38" s="8" customFormat="1" ht="42.75" customHeight="1" x14ac:dyDescent="0.2">
      <c r="A19" s="641" t="s">
        <v>55</v>
      </c>
      <c r="B19" s="642"/>
      <c r="C19" s="57">
        <f>SUM(C15:C18)</f>
        <v>0</v>
      </c>
      <c r="D19" s="57">
        <f t="shared" ref="D19:AC19" si="6">SUM(D15:D18)</f>
        <v>0</v>
      </c>
      <c r="E19" s="57">
        <f t="shared" si="6"/>
        <v>0</v>
      </c>
      <c r="F19" s="57">
        <f t="shared" si="6"/>
        <v>0</v>
      </c>
      <c r="G19" s="57">
        <f t="shared" si="6"/>
        <v>0</v>
      </c>
      <c r="H19" s="57">
        <f t="shared" si="6"/>
        <v>0</v>
      </c>
      <c r="I19" s="57">
        <f t="shared" si="6"/>
        <v>0</v>
      </c>
      <c r="J19" s="57">
        <f t="shared" si="6"/>
        <v>0</v>
      </c>
      <c r="K19" s="57">
        <f t="shared" si="6"/>
        <v>5</v>
      </c>
      <c r="L19" s="57">
        <f t="shared" si="6"/>
        <v>0</v>
      </c>
      <c r="M19" s="57">
        <f t="shared" si="6"/>
        <v>5</v>
      </c>
      <c r="N19" s="57">
        <f t="shared" si="6"/>
        <v>0</v>
      </c>
      <c r="O19" s="57">
        <f t="shared" si="6"/>
        <v>0</v>
      </c>
      <c r="P19" s="57">
        <f t="shared" si="6"/>
        <v>0</v>
      </c>
      <c r="Q19" s="57">
        <f t="shared" si="6"/>
        <v>0</v>
      </c>
      <c r="R19" s="57">
        <f t="shared" si="6"/>
        <v>0</v>
      </c>
      <c r="S19" s="57">
        <f t="shared" si="6"/>
        <v>31</v>
      </c>
      <c r="T19" s="57">
        <f t="shared" si="6"/>
        <v>0</v>
      </c>
      <c r="U19" s="57">
        <f t="shared" si="6"/>
        <v>0</v>
      </c>
      <c r="V19" s="57">
        <f t="shared" si="6"/>
        <v>0</v>
      </c>
      <c r="W19" s="57">
        <f t="shared" si="6"/>
        <v>0</v>
      </c>
      <c r="X19" s="57">
        <f t="shared" si="6"/>
        <v>0</v>
      </c>
      <c r="Y19" s="57">
        <f t="shared" si="6"/>
        <v>1</v>
      </c>
      <c r="Z19" s="57">
        <f t="shared" si="6"/>
        <v>0</v>
      </c>
      <c r="AA19" s="57">
        <f t="shared" si="6"/>
        <v>0</v>
      </c>
      <c r="AB19" s="57">
        <f t="shared" si="6"/>
        <v>0</v>
      </c>
      <c r="AC19" s="57">
        <f t="shared" si="6"/>
        <v>0</v>
      </c>
      <c r="AD19" s="57">
        <f t="shared" si="0"/>
        <v>42</v>
      </c>
      <c r="AE19" s="57">
        <f t="shared" si="1"/>
        <v>0</v>
      </c>
      <c r="AF19" s="57">
        <f t="shared" si="2"/>
        <v>42</v>
      </c>
      <c r="AG19" s="59"/>
      <c r="AH19" s="125"/>
      <c r="AI19" s="127"/>
      <c r="AJ19" s="127"/>
      <c r="AK19" s="15"/>
      <c r="AL19" s="15"/>
    </row>
    <row r="20" spans="1:38" ht="42.75" customHeight="1" x14ac:dyDescent="0.2">
      <c r="A20" s="63">
        <v>11</v>
      </c>
      <c r="B20" s="63" t="s">
        <v>52</v>
      </c>
      <c r="C20" s="54">
        <v>0</v>
      </c>
      <c r="D20" s="54">
        <v>0</v>
      </c>
      <c r="E20" s="54">
        <v>0</v>
      </c>
      <c r="F20" s="54">
        <v>0</v>
      </c>
      <c r="G20" s="54">
        <v>0</v>
      </c>
      <c r="H20" s="54">
        <v>0</v>
      </c>
      <c r="I20" s="54">
        <v>0</v>
      </c>
      <c r="J20" s="54">
        <v>0</v>
      </c>
      <c r="K20" s="54">
        <v>0</v>
      </c>
      <c r="L20" s="54">
        <v>0</v>
      </c>
      <c r="M20" s="54">
        <v>2</v>
      </c>
      <c r="N20" s="54">
        <v>0</v>
      </c>
      <c r="O20" s="54">
        <v>0</v>
      </c>
      <c r="P20" s="54">
        <v>0</v>
      </c>
      <c r="Q20" s="54">
        <v>0</v>
      </c>
      <c r="R20" s="54">
        <v>0</v>
      </c>
      <c r="S20" s="54">
        <v>0</v>
      </c>
      <c r="T20" s="54">
        <v>0</v>
      </c>
      <c r="U20" s="54">
        <v>0</v>
      </c>
      <c r="V20" s="54">
        <v>0</v>
      </c>
      <c r="W20" s="54">
        <v>0</v>
      </c>
      <c r="X20" s="54">
        <v>0</v>
      </c>
      <c r="Y20" s="54">
        <v>0</v>
      </c>
      <c r="Z20" s="54">
        <v>0</v>
      </c>
      <c r="AA20" s="54">
        <v>0</v>
      </c>
      <c r="AB20" s="54">
        <v>0</v>
      </c>
      <c r="AC20" s="54">
        <v>0</v>
      </c>
      <c r="AD20" s="54">
        <f t="shared" si="0"/>
        <v>2</v>
      </c>
      <c r="AE20" s="54">
        <f t="shared" si="1"/>
        <v>0</v>
      </c>
      <c r="AF20" s="54">
        <f t="shared" si="2"/>
        <v>2</v>
      </c>
      <c r="AG20" s="58"/>
      <c r="AI20" s="51"/>
      <c r="AJ20" s="51"/>
      <c r="AK20" s="130"/>
      <c r="AL20" s="130"/>
    </row>
    <row r="21" spans="1:38" ht="42.75" customHeight="1" x14ac:dyDescent="0.2">
      <c r="A21" s="63">
        <v>12</v>
      </c>
      <c r="B21" s="63" t="s">
        <v>53</v>
      </c>
      <c r="C21" s="54">
        <v>0</v>
      </c>
      <c r="D21" s="54">
        <v>0</v>
      </c>
      <c r="E21" s="54">
        <v>0</v>
      </c>
      <c r="F21" s="54">
        <v>0</v>
      </c>
      <c r="G21" s="54">
        <v>0</v>
      </c>
      <c r="H21" s="54">
        <v>0</v>
      </c>
      <c r="I21" s="54">
        <v>0</v>
      </c>
      <c r="J21" s="54">
        <v>0</v>
      </c>
      <c r="K21" s="54">
        <v>1</v>
      </c>
      <c r="L21" s="54">
        <v>0</v>
      </c>
      <c r="M21" s="54">
        <v>2</v>
      </c>
      <c r="N21" s="54">
        <v>0</v>
      </c>
      <c r="O21" s="54">
        <v>0</v>
      </c>
      <c r="P21" s="54">
        <v>0</v>
      </c>
      <c r="Q21" s="54">
        <v>0</v>
      </c>
      <c r="R21" s="54">
        <v>0</v>
      </c>
      <c r="S21" s="54">
        <v>0</v>
      </c>
      <c r="T21" s="54">
        <v>0</v>
      </c>
      <c r="U21" s="54">
        <v>0</v>
      </c>
      <c r="V21" s="54">
        <v>0</v>
      </c>
      <c r="W21" s="54">
        <v>0</v>
      </c>
      <c r="X21" s="54">
        <v>0</v>
      </c>
      <c r="Y21" s="54">
        <v>0</v>
      </c>
      <c r="Z21" s="54">
        <v>0</v>
      </c>
      <c r="AA21" s="54">
        <v>0</v>
      </c>
      <c r="AB21" s="54">
        <v>0</v>
      </c>
      <c r="AC21" s="54">
        <v>0</v>
      </c>
      <c r="AD21" s="54">
        <f t="shared" si="0"/>
        <v>3</v>
      </c>
      <c r="AE21" s="54">
        <f t="shared" si="1"/>
        <v>0</v>
      </c>
      <c r="AF21" s="54">
        <f t="shared" si="2"/>
        <v>3</v>
      </c>
      <c r="AG21" s="58"/>
      <c r="AI21" s="51"/>
      <c r="AJ21" s="51"/>
      <c r="AK21" s="130"/>
      <c r="AL21" s="130"/>
    </row>
    <row r="22" spans="1:38" ht="42.75" customHeight="1" x14ac:dyDescent="0.2">
      <c r="A22" s="63">
        <v>13</v>
      </c>
      <c r="B22" s="63" t="s">
        <v>54</v>
      </c>
      <c r="C22" s="54">
        <v>0</v>
      </c>
      <c r="D22" s="54">
        <v>0</v>
      </c>
      <c r="E22" s="54">
        <v>0</v>
      </c>
      <c r="F22" s="54">
        <v>0</v>
      </c>
      <c r="G22" s="54">
        <v>1</v>
      </c>
      <c r="H22" s="54">
        <v>0</v>
      </c>
      <c r="I22" s="54">
        <v>0</v>
      </c>
      <c r="J22" s="54">
        <v>0</v>
      </c>
      <c r="K22" s="54">
        <v>4</v>
      </c>
      <c r="L22" s="54">
        <v>0</v>
      </c>
      <c r="M22" s="54">
        <v>4</v>
      </c>
      <c r="N22" s="54">
        <v>0</v>
      </c>
      <c r="O22" s="54">
        <v>0</v>
      </c>
      <c r="P22" s="54">
        <v>0</v>
      </c>
      <c r="Q22" s="54">
        <v>0</v>
      </c>
      <c r="R22" s="54">
        <v>0</v>
      </c>
      <c r="S22" s="54">
        <v>2</v>
      </c>
      <c r="T22" s="54">
        <v>0</v>
      </c>
      <c r="U22" s="54">
        <v>0</v>
      </c>
      <c r="V22" s="54">
        <v>0</v>
      </c>
      <c r="W22" s="54">
        <v>0</v>
      </c>
      <c r="X22" s="54">
        <v>0</v>
      </c>
      <c r="Y22" s="54">
        <v>5</v>
      </c>
      <c r="Z22" s="54">
        <v>0</v>
      </c>
      <c r="AA22" s="54">
        <v>0</v>
      </c>
      <c r="AB22" s="54">
        <v>0</v>
      </c>
      <c r="AC22" s="54">
        <v>0</v>
      </c>
      <c r="AD22" s="54">
        <f t="shared" si="0"/>
        <v>16</v>
      </c>
      <c r="AE22" s="54">
        <f t="shared" si="1"/>
        <v>0</v>
      </c>
      <c r="AF22" s="54">
        <f t="shared" si="2"/>
        <v>16</v>
      </c>
      <c r="AG22" s="58"/>
      <c r="AI22" s="51"/>
      <c r="AJ22" s="51"/>
      <c r="AK22" s="130"/>
      <c r="AL22" s="130"/>
    </row>
    <row r="23" spans="1:38" s="8" customFormat="1" ht="42.75" customHeight="1" x14ac:dyDescent="0.2">
      <c r="A23" s="641" t="s">
        <v>22</v>
      </c>
      <c r="B23" s="642"/>
      <c r="C23" s="57">
        <f>SUM(C20:C22)</f>
        <v>0</v>
      </c>
      <c r="D23" s="57">
        <f t="shared" ref="D23:AC23" si="7">SUM(D20:D22)</f>
        <v>0</v>
      </c>
      <c r="E23" s="57">
        <f t="shared" si="7"/>
        <v>0</v>
      </c>
      <c r="F23" s="57">
        <f t="shared" si="7"/>
        <v>0</v>
      </c>
      <c r="G23" s="57">
        <f t="shared" si="7"/>
        <v>1</v>
      </c>
      <c r="H23" s="57">
        <f t="shared" si="7"/>
        <v>0</v>
      </c>
      <c r="I23" s="57">
        <f t="shared" si="7"/>
        <v>0</v>
      </c>
      <c r="J23" s="57">
        <f t="shared" si="7"/>
        <v>0</v>
      </c>
      <c r="K23" s="57">
        <f t="shared" si="7"/>
        <v>5</v>
      </c>
      <c r="L23" s="57">
        <f t="shared" si="7"/>
        <v>0</v>
      </c>
      <c r="M23" s="57">
        <f t="shared" si="7"/>
        <v>8</v>
      </c>
      <c r="N23" s="57">
        <f t="shared" si="7"/>
        <v>0</v>
      </c>
      <c r="O23" s="57">
        <f t="shared" si="7"/>
        <v>0</v>
      </c>
      <c r="P23" s="57">
        <f t="shared" si="7"/>
        <v>0</v>
      </c>
      <c r="Q23" s="57">
        <f t="shared" si="7"/>
        <v>0</v>
      </c>
      <c r="R23" s="57">
        <f t="shared" si="7"/>
        <v>0</v>
      </c>
      <c r="S23" s="57">
        <f t="shared" si="7"/>
        <v>2</v>
      </c>
      <c r="T23" s="57">
        <f t="shared" si="7"/>
        <v>0</v>
      </c>
      <c r="U23" s="57">
        <f t="shared" si="7"/>
        <v>0</v>
      </c>
      <c r="V23" s="57">
        <f t="shared" si="7"/>
        <v>0</v>
      </c>
      <c r="W23" s="57">
        <f t="shared" si="7"/>
        <v>0</v>
      </c>
      <c r="X23" s="57">
        <f t="shared" si="7"/>
        <v>0</v>
      </c>
      <c r="Y23" s="57">
        <f t="shared" si="7"/>
        <v>5</v>
      </c>
      <c r="Z23" s="57">
        <f t="shared" si="7"/>
        <v>0</v>
      </c>
      <c r="AA23" s="57">
        <f t="shared" si="7"/>
        <v>0</v>
      </c>
      <c r="AB23" s="57">
        <f t="shared" si="7"/>
        <v>0</v>
      </c>
      <c r="AC23" s="57">
        <f t="shared" si="7"/>
        <v>0</v>
      </c>
      <c r="AD23" s="57">
        <f t="shared" si="0"/>
        <v>21</v>
      </c>
      <c r="AE23" s="57">
        <f t="shared" si="1"/>
        <v>0</v>
      </c>
      <c r="AF23" s="57">
        <f t="shared" si="2"/>
        <v>21</v>
      </c>
      <c r="AG23" s="59"/>
      <c r="AH23" s="125"/>
      <c r="AI23" s="127"/>
      <c r="AJ23" s="127"/>
      <c r="AK23" s="15"/>
      <c r="AL23" s="15"/>
    </row>
    <row r="24" spans="1:38" s="82" customFormat="1" ht="42.75" customHeight="1" x14ac:dyDescent="0.2">
      <c r="A24" s="641" t="s">
        <v>149</v>
      </c>
      <c r="B24" s="642"/>
      <c r="C24" s="57">
        <f>C19+C23</f>
        <v>0</v>
      </c>
      <c r="D24" s="57">
        <f t="shared" ref="D24:AC24" si="8">D19+D23</f>
        <v>0</v>
      </c>
      <c r="E24" s="57">
        <f t="shared" si="8"/>
        <v>0</v>
      </c>
      <c r="F24" s="57">
        <f t="shared" si="8"/>
        <v>0</v>
      </c>
      <c r="G24" s="57">
        <f t="shared" si="8"/>
        <v>1</v>
      </c>
      <c r="H24" s="57">
        <f t="shared" si="8"/>
        <v>0</v>
      </c>
      <c r="I24" s="57">
        <f t="shared" si="8"/>
        <v>0</v>
      </c>
      <c r="J24" s="57">
        <f t="shared" si="8"/>
        <v>0</v>
      </c>
      <c r="K24" s="57">
        <f t="shared" si="8"/>
        <v>10</v>
      </c>
      <c r="L24" s="57">
        <f t="shared" si="8"/>
        <v>0</v>
      </c>
      <c r="M24" s="57">
        <f t="shared" si="8"/>
        <v>13</v>
      </c>
      <c r="N24" s="57">
        <f t="shared" si="8"/>
        <v>0</v>
      </c>
      <c r="O24" s="57">
        <f t="shared" si="8"/>
        <v>0</v>
      </c>
      <c r="P24" s="57">
        <f t="shared" si="8"/>
        <v>0</v>
      </c>
      <c r="Q24" s="57">
        <f t="shared" si="8"/>
        <v>0</v>
      </c>
      <c r="R24" s="57">
        <f t="shared" si="8"/>
        <v>0</v>
      </c>
      <c r="S24" s="57">
        <f t="shared" si="8"/>
        <v>33</v>
      </c>
      <c r="T24" s="57">
        <f t="shared" si="8"/>
        <v>0</v>
      </c>
      <c r="U24" s="57">
        <f t="shared" si="8"/>
        <v>0</v>
      </c>
      <c r="V24" s="57">
        <f t="shared" si="8"/>
        <v>0</v>
      </c>
      <c r="W24" s="57">
        <f t="shared" si="8"/>
        <v>0</v>
      </c>
      <c r="X24" s="57">
        <f t="shared" si="8"/>
        <v>0</v>
      </c>
      <c r="Y24" s="57">
        <f t="shared" si="8"/>
        <v>6</v>
      </c>
      <c r="Z24" s="57">
        <f t="shared" si="8"/>
        <v>0</v>
      </c>
      <c r="AA24" s="57">
        <f t="shared" si="8"/>
        <v>0</v>
      </c>
      <c r="AB24" s="57">
        <f t="shared" si="8"/>
        <v>0</v>
      </c>
      <c r="AC24" s="57">
        <f t="shared" si="8"/>
        <v>0</v>
      </c>
      <c r="AD24" s="57">
        <f>AD19+AD23</f>
        <v>63</v>
      </c>
      <c r="AE24" s="57">
        <f>AE19+AE23</f>
        <v>0</v>
      </c>
      <c r="AF24" s="57">
        <f>AF19+AF23</f>
        <v>63</v>
      </c>
      <c r="AG24" s="59"/>
      <c r="AH24" s="125"/>
      <c r="AI24" s="127"/>
      <c r="AJ24" s="127"/>
    </row>
    <row r="25" spans="1:38" ht="42.75" customHeight="1" x14ac:dyDescent="0.2">
      <c r="A25" s="63">
        <v>14</v>
      </c>
      <c r="B25" s="63" t="s">
        <v>23</v>
      </c>
      <c r="C25" s="54">
        <v>0</v>
      </c>
      <c r="D25" s="54">
        <v>0</v>
      </c>
      <c r="E25" s="54">
        <v>0</v>
      </c>
      <c r="F25" s="54">
        <v>0</v>
      </c>
      <c r="G25" s="54">
        <v>0</v>
      </c>
      <c r="H25" s="54">
        <v>91</v>
      </c>
      <c r="I25" s="54">
        <v>0</v>
      </c>
      <c r="J25" s="54">
        <v>0</v>
      </c>
      <c r="K25" s="54">
        <v>0</v>
      </c>
      <c r="L25" s="54">
        <v>14</v>
      </c>
      <c r="M25" s="54">
        <v>0</v>
      </c>
      <c r="N25" s="54">
        <v>10</v>
      </c>
      <c r="O25" s="54">
        <v>0</v>
      </c>
      <c r="P25" s="54">
        <v>0</v>
      </c>
      <c r="Q25" s="54">
        <v>0</v>
      </c>
      <c r="R25" s="54">
        <v>0</v>
      </c>
      <c r="S25" s="54">
        <v>0</v>
      </c>
      <c r="T25" s="54">
        <v>0</v>
      </c>
      <c r="U25" s="54">
        <v>0</v>
      </c>
      <c r="V25" s="54">
        <v>0</v>
      </c>
      <c r="W25" s="54">
        <v>0</v>
      </c>
      <c r="X25" s="54">
        <v>0</v>
      </c>
      <c r="Y25" s="54">
        <v>0</v>
      </c>
      <c r="Z25" s="54">
        <v>0</v>
      </c>
      <c r="AA25" s="54">
        <v>0</v>
      </c>
      <c r="AB25" s="54">
        <v>0</v>
      </c>
      <c r="AC25" s="54">
        <v>0</v>
      </c>
      <c r="AD25" s="54">
        <f t="shared" ref="AD25:AD42" si="9">C25+E25+G25+I25+K25+M25+O25+Q25+S25+U25+W25+Y25+AA25+AB25+AC25</f>
        <v>0</v>
      </c>
      <c r="AE25" s="54">
        <f t="shared" ref="AE25:AE42" si="10">D25+F25+H25+J25+L25+N25+P25+R25+T25+V25+X25+Z25</f>
        <v>115</v>
      </c>
      <c r="AF25" s="54">
        <f t="shared" ref="AF25:AF42" si="11">AD25+AE25</f>
        <v>115</v>
      </c>
      <c r="AG25" s="58"/>
      <c r="AI25" s="51"/>
      <c r="AJ25" s="51"/>
      <c r="AK25" s="130"/>
      <c r="AL25" s="130"/>
    </row>
    <row r="26" spans="1:38" ht="42.75" customHeight="1" x14ac:dyDescent="0.2">
      <c r="A26" s="63">
        <v>15</v>
      </c>
      <c r="B26" s="63" t="s">
        <v>117</v>
      </c>
      <c r="C26" s="54">
        <v>0</v>
      </c>
      <c r="D26" s="54">
        <v>0</v>
      </c>
      <c r="E26" s="54">
        <v>0</v>
      </c>
      <c r="F26" s="54">
        <v>0</v>
      </c>
      <c r="G26" s="54">
        <v>5</v>
      </c>
      <c r="H26" s="54">
        <v>51</v>
      </c>
      <c r="I26" s="54">
        <v>0</v>
      </c>
      <c r="J26" s="54">
        <v>0</v>
      </c>
      <c r="K26" s="54">
        <v>5</v>
      </c>
      <c r="L26" s="54">
        <v>2</v>
      </c>
      <c r="M26" s="54">
        <v>1</v>
      </c>
      <c r="N26" s="54">
        <v>1</v>
      </c>
      <c r="O26" s="54">
        <v>0</v>
      </c>
      <c r="P26" s="54">
        <v>0</v>
      </c>
      <c r="Q26" s="54">
        <v>0</v>
      </c>
      <c r="R26" s="54">
        <v>0</v>
      </c>
      <c r="S26" s="54">
        <v>0</v>
      </c>
      <c r="T26" s="54">
        <v>0</v>
      </c>
      <c r="U26" s="54">
        <v>0</v>
      </c>
      <c r="V26" s="54">
        <v>0</v>
      </c>
      <c r="W26" s="54">
        <v>0</v>
      </c>
      <c r="X26" s="54">
        <v>0</v>
      </c>
      <c r="Y26" s="54">
        <v>0</v>
      </c>
      <c r="Z26" s="54">
        <v>0</v>
      </c>
      <c r="AA26" s="54">
        <v>0</v>
      </c>
      <c r="AB26" s="54">
        <v>0</v>
      </c>
      <c r="AC26" s="54">
        <v>0</v>
      </c>
      <c r="AD26" s="54">
        <f t="shared" si="9"/>
        <v>11</v>
      </c>
      <c r="AE26" s="54">
        <f t="shared" si="10"/>
        <v>54</v>
      </c>
      <c r="AF26" s="54">
        <f t="shared" si="11"/>
        <v>65</v>
      </c>
      <c r="AG26" s="58"/>
      <c r="AI26" s="51"/>
      <c r="AJ26" s="51"/>
      <c r="AK26" s="130"/>
      <c r="AL26" s="130"/>
    </row>
    <row r="27" spans="1:38" s="8" customFormat="1" ht="45" customHeight="1" x14ac:dyDescent="0.2">
      <c r="A27" s="641" t="s">
        <v>89</v>
      </c>
      <c r="B27" s="642"/>
      <c r="C27" s="57">
        <f>SUM(C25:C26)</f>
        <v>0</v>
      </c>
      <c r="D27" s="57">
        <f t="shared" ref="D27:AC27" si="12">SUM(D25:D26)</f>
        <v>0</v>
      </c>
      <c r="E27" s="57">
        <f t="shared" si="12"/>
        <v>0</v>
      </c>
      <c r="F27" s="57">
        <f t="shared" si="12"/>
        <v>0</v>
      </c>
      <c r="G27" s="57">
        <f t="shared" si="12"/>
        <v>5</v>
      </c>
      <c r="H27" s="57">
        <f t="shared" si="12"/>
        <v>142</v>
      </c>
      <c r="I27" s="57">
        <f t="shared" si="12"/>
        <v>0</v>
      </c>
      <c r="J27" s="57">
        <f t="shared" si="12"/>
        <v>0</v>
      </c>
      <c r="K27" s="57">
        <f t="shared" si="12"/>
        <v>5</v>
      </c>
      <c r="L27" s="57">
        <f t="shared" si="12"/>
        <v>16</v>
      </c>
      <c r="M27" s="57">
        <f t="shared" si="12"/>
        <v>1</v>
      </c>
      <c r="N27" s="57">
        <f t="shared" si="12"/>
        <v>11</v>
      </c>
      <c r="O27" s="57">
        <f t="shared" si="12"/>
        <v>0</v>
      </c>
      <c r="P27" s="57">
        <f t="shared" si="12"/>
        <v>0</v>
      </c>
      <c r="Q27" s="57">
        <f t="shared" si="12"/>
        <v>0</v>
      </c>
      <c r="R27" s="57">
        <f t="shared" si="12"/>
        <v>0</v>
      </c>
      <c r="S27" s="57">
        <f t="shared" si="12"/>
        <v>0</v>
      </c>
      <c r="T27" s="57">
        <f t="shared" si="12"/>
        <v>0</v>
      </c>
      <c r="U27" s="57">
        <f t="shared" si="12"/>
        <v>0</v>
      </c>
      <c r="V27" s="57">
        <f t="shared" si="12"/>
        <v>0</v>
      </c>
      <c r="W27" s="57">
        <f t="shared" si="12"/>
        <v>0</v>
      </c>
      <c r="X27" s="57">
        <f t="shared" si="12"/>
        <v>0</v>
      </c>
      <c r="Y27" s="57">
        <f t="shared" si="12"/>
        <v>0</v>
      </c>
      <c r="Z27" s="57">
        <f t="shared" si="12"/>
        <v>0</v>
      </c>
      <c r="AA27" s="57">
        <f t="shared" si="12"/>
        <v>0</v>
      </c>
      <c r="AB27" s="57">
        <f t="shared" si="12"/>
        <v>0</v>
      </c>
      <c r="AC27" s="57">
        <f t="shared" si="12"/>
        <v>0</v>
      </c>
      <c r="AD27" s="57">
        <f t="shared" si="9"/>
        <v>11</v>
      </c>
      <c r="AE27" s="57">
        <f t="shared" si="10"/>
        <v>169</v>
      </c>
      <c r="AF27" s="57">
        <f t="shared" si="11"/>
        <v>180</v>
      </c>
      <c r="AG27" s="59"/>
      <c r="AH27" s="125"/>
      <c r="AI27" s="127"/>
      <c r="AJ27" s="127"/>
      <c r="AK27" s="15"/>
      <c r="AL27" s="15"/>
    </row>
    <row r="28" spans="1:38" ht="42.75" customHeight="1" x14ac:dyDescent="0.2">
      <c r="A28" s="63">
        <v>16</v>
      </c>
      <c r="B28" s="63" t="s">
        <v>24</v>
      </c>
      <c r="C28" s="54">
        <v>0</v>
      </c>
      <c r="D28" s="54">
        <v>0</v>
      </c>
      <c r="E28" s="54">
        <v>0</v>
      </c>
      <c r="F28" s="54">
        <v>0</v>
      </c>
      <c r="G28" s="54">
        <v>1</v>
      </c>
      <c r="H28" s="54">
        <v>139</v>
      </c>
      <c r="I28" s="54">
        <v>0</v>
      </c>
      <c r="J28" s="54">
        <v>0</v>
      </c>
      <c r="K28" s="54">
        <v>0</v>
      </c>
      <c r="L28" s="54">
        <v>42</v>
      </c>
      <c r="M28" s="54">
        <v>1</v>
      </c>
      <c r="N28" s="54">
        <v>1</v>
      </c>
      <c r="O28" s="54">
        <v>0</v>
      </c>
      <c r="P28" s="54">
        <v>0</v>
      </c>
      <c r="Q28" s="54">
        <v>0</v>
      </c>
      <c r="R28" s="54">
        <v>0</v>
      </c>
      <c r="S28" s="54">
        <v>0</v>
      </c>
      <c r="T28" s="54">
        <v>0</v>
      </c>
      <c r="U28" s="54">
        <v>0</v>
      </c>
      <c r="V28" s="54">
        <v>0</v>
      </c>
      <c r="W28" s="54">
        <v>0</v>
      </c>
      <c r="X28" s="54">
        <v>0</v>
      </c>
      <c r="Y28" s="54">
        <v>0</v>
      </c>
      <c r="Z28" s="54">
        <v>0</v>
      </c>
      <c r="AA28" s="54">
        <v>0</v>
      </c>
      <c r="AB28" s="54">
        <v>0</v>
      </c>
      <c r="AC28" s="54">
        <v>0</v>
      </c>
      <c r="AD28" s="54">
        <f t="shared" si="9"/>
        <v>2</v>
      </c>
      <c r="AE28" s="54">
        <f t="shared" si="10"/>
        <v>182</v>
      </c>
      <c r="AF28" s="54">
        <f t="shared" si="11"/>
        <v>184</v>
      </c>
      <c r="AG28" s="58"/>
      <c r="AI28" s="51"/>
      <c r="AJ28" s="51"/>
      <c r="AK28" s="130"/>
      <c r="AL28" s="130"/>
    </row>
    <row r="29" spans="1:38" ht="42.75" customHeight="1" x14ac:dyDescent="0.2">
      <c r="A29" s="63">
        <v>17</v>
      </c>
      <c r="B29" s="63" t="s">
        <v>150</v>
      </c>
      <c r="C29" s="54">
        <v>0</v>
      </c>
      <c r="D29" s="54">
        <v>0</v>
      </c>
      <c r="E29" s="54">
        <v>0</v>
      </c>
      <c r="F29" s="54">
        <v>0</v>
      </c>
      <c r="G29" s="54">
        <v>7</v>
      </c>
      <c r="H29" s="54">
        <v>149</v>
      </c>
      <c r="I29" s="54">
        <v>0</v>
      </c>
      <c r="J29" s="54">
        <v>0</v>
      </c>
      <c r="K29" s="54">
        <v>5</v>
      </c>
      <c r="L29" s="54">
        <v>0</v>
      </c>
      <c r="M29" s="54">
        <v>5</v>
      </c>
      <c r="N29" s="54">
        <v>0</v>
      </c>
      <c r="O29" s="54">
        <v>0</v>
      </c>
      <c r="P29" s="54">
        <v>0</v>
      </c>
      <c r="Q29" s="54">
        <v>0</v>
      </c>
      <c r="R29" s="54">
        <v>0</v>
      </c>
      <c r="S29" s="54">
        <v>0</v>
      </c>
      <c r="T29" s="54">
        <v>0</v>
      </c>
      <c r="U29" s="54">
        <v>0</v>
      </c>
      <c r="V29" s="54">
        <v>0</v>
      </c>
      <c r="W29" s="54"/>
      <c r="X29" s="54"/>
      <c r="Y29" s="54">
        <v>0</v>
      </c>
      <c r="Z29" s="54">
        <v>0</v>
      </c>
      <c r="AA29" s="54">
        <v>0</v>
      </c>
      <c r="AB29" s="54">
        <v>0</v>
      </c>
      <c r="AC29" s="54">
        <v>0</v>
      </c>
      <c r="AD29" s="54">
        <f t="shared" si="9"/>
        <v>17</v>
      </c>
      <c r="AE29" s="54">
        <f t="shared" si="10"/>
        <v>149</v>
      </c>
      <c r="AF29" s="54">
        <f t="shared" si="11"/>
        <v>166</v>
      </c>
      <c r="AG29" s="58"/>
      <c r="AI29" s="51"/>
      <c r="AJ29" s="51"/>
      <c r="AK29" s="130"/>
      <c r="AL29" s="130"/>
    </row>
    <row r="30" spans="1:38" ht="42.75" customHeight="1" x14ac:dyDescent="0.2">
      <c r="A30" s="63">
        <v>18</v>
      </c>
      <c r="B30" s="63" t="s">
        <v>90</v>
      </c>
      <c r="C30" s="54">
        <v>0</v>
      </c>
      <c r="D30" s="54">
        <v>0</v>
      </c>
      <c r="E30" s="54">
        <v>0</v>
      </c>
      <c r="F30" s="54">
        <v>0</v>
      </c>
      <c r="G30" s="54">
        <v>0</v>
      </c>
      <c r="H30" s="54">
        <v>70</v>
      </c>
      <c r="I30" s="54">
        <v>0</v>
      </c>
      <c r="J30" s="54">
        <v>0</v>
      </c>
      <c r="K30" s="54">
        <v>0</v>
      </c>
      <c r="L30" s="54">
        <v>1</v>
      </c>
      <c r="M30" s="54">
        <v>0</v>
      </c>
      <c r="N30" s="54">
        <v>1</v>
      </c>
      <c r="O30" s="54">
        <v>0</v>
      </c>
      <c r="P30" s="54">
        <v>0</v>
      </c>
      <c r="Q30" s="54">
        <v>0</v>
      </c>
      <c r="R30" s="54">
        <v>0</v>
      </c>
      <c r="S30" s="54">
        <v>0</v>
      </c>
      <c r="T30" s="54">
        <v>0</v>
      </c>
      <c r="U30" s="54">
        <v>0</v>
      </c>
      <c r="V30" s="54">
        <v>0</v>
      </c>
      <c r="W30" s="54">
        <v>0</v>
      </c>
      <c r="X30" s="54">
        <v>0</v>
      </c>
      <c r="Y30" s="54">
        <v>0</v>
      </c>
      <c r="Z30" s="54">
        <v>0</v>
      </c>
      <c r="AA30" s="54">
        <v>0</v>
      </c>
      <c r="AB30" s="54">
        <v>0</v>
      </c>
      <c r="AC30" s="54">
        <v>0</v>
      </c>
      <c r="AD30" s="54">
        <f t="shared" si="9"/>
        <v>0</v>
      </c>
      <c r="AE30" s="54">
        <f t="shared" si="10"/>
        <v>72</v>
      </c>
      <c r="AF30" s="54">
        <f t="shared" si="11"/>
        <v>72</v>
      </c>
      <c r="AG30" s="58"/>
      <c r="AI30" s="51"/>
      <c r="AJ30" s="51"/>
      <c r="AK30" s="130"/>
      <c r="AL30" s="130"/>
    </row>
    <row r="31" spans="1:38" ht="42.75" customHeight="1" x14ac:dyDescent="0.2">
      <c r="A31" s="63">
        <v>19</v>
      </c>
      <c r="B31" s="63" t="s">
        <v>25</v>
      </c>
      <c r="C31" s="54">
        <v>0</v>
      </c>
      <c r="D31" s="54">
        <v>0</v>
      </c>
      <c r="E31" s="54">
        <v>0</v>
      </c>
      <c r="F31" s="54">
        <v>0</v>
      </c>
      <c r="G31" s="54">
        <v>5</v>
      </c>
      <c r="H31" s="54">
        <v>8</v>
      </c>
      <c r="I31" s="54">
        <v>0</v>
      </c>
      <c r="J31" s="54">
        <v>0</v>
      </c>
      <c r="K31" s="54">
        <v>4</v>
      </c>
      <c r="L31" s="54">
        <v>0</v>
      </c>
      <c r="M31" s="54">
        <v>3</v>
      </c>
      <c r="N31" s="54">
        <v>1</v>
      </c>
      <c r="O31" s="54">
        <v>0</v>
      </c>
      <c r="P31" s="54">
        <v>0</v>
      </c>
      <c r="Q31" s="54">
        <v>0</v>
      </c>
      <c r="R31" s="54">
        <v>0</v>
      </c>
      <c r="S31" s="54">
        <v>0</v>
      </c>
      <c r="T31" s="54">
        <v>0</v>
      </c>
      <c r="U31" s="54">
        <v>0</v>
      </c>
      <c r="V31" s="54">
        <v>0</v>
      </c>
      <c r="W31" s="54">
        <v>0</v>
      </c>
      <c r="X31" s="54">
        <v>0</v>
      </c>
      <c r="Y31" s="54">
        <v>3</v>
      </c>
      <c r="Z31" s="54">
        <v>0</v>
      </c>
      <c r="AA31" s="54">
        <v>0</v>
      </c>
      <c r="AB31" s="54">
        <v>0</v>
      </c>
      <c r="AC31" s="54">
        <v>0</v>
      </c>
      <c r="AD31" s="54">
        <f t="shared" si="9"/>
        <v>15</v>
      </c>
      <c r="AE31" s="54">
        <f t="shared" si="10"/>
        <v>9</v>
      </c>
      <c r="AF31" s="54">
        <f t="shared" si="11"/>
        <v>24</v>
      </c>
      <c r="AG31" s="58"/>
      <c r="AI31" s="24"/>
      <c r="AJ31" s="130"/>
      <c r="AK31" s="130"/>
      <c r="AL31" s="130"/>
    </row>
    <row r="32" spans="1:38" s="8" customFormat="1" ht="45" customHeight="1" x14ac:dyDescent="0.2">
      <c r="A32" s="641" t="s">
        <v>88</v>
      </c>
      <c r="B32" s="642"/>
      <c r="C32" s="57">
        <f>SUM(C28:C31)</f>
        <v>0</v>
      </c>
      <c r="D32" s="57">
        <f t="shared" ref="D32:AC32" si="13">SUM(D28:D31)</f>
        <v>0</v>
      </c>
      <c r="E32" s="57">
        <f t="shared" si="13"/>
        <v>0</v>
      </c>
      <c r="F32" s="57">
        <f t="shared" si="13"/>
        <v>0</v>
      </c>
      <c r="G32" s="57">
        <f t="shared" si="13"/>
        <v>13</v>
      </c>
      <c r="H32" s="57">
        <f t="shared" si="13"/>
        <v>366</v>
      </c>
      <c r="I32" s="57">
        <f t="shared" si="13"/>
        <v>0</v>
      </c>
      <c r="J32" s="57">
        <f t="shared" si="13"/>
        <v>0</v>
      </c>
      <c r="K32" s="57">
        <f t="shared" si="13"/>
        <v>9</v>
      </c>
      <c r="L32" s="57">
        <f t="shared" si="13"/>
        <v>43</v>
      </c>
      <c r="M32" s="57">
        <f t="shared" si="13"/>
        <v>9</v>
      </c>
      <c r="N32" s="57">
        <f t="shared" si="13"/>
        <v>3</v>
      </c>
      <c r="O32" s="57">
        <f t="shared" si="13"/>
        <v>0</v>
      </c>
      <c r="P32" s="57">
        <f t="shared" si="13"/>
        <v>0</v>
      </c>
      <c r="Q32" s="57">
        <f t="shared" si="13"/>
        <v>0</v>
      </c>
      <c r="R32" s="57">
        <f t="shared" si="13"/>
        <v>0</v>
      </c>
      <c r="S32" s="57">
        <f t="shared" si="13"/>
        <v>0</v>
      </c>
      <c r="T32" s="57">
        <f t="shared" si="13"/>
        <v>0</v>
      </c>
      <c r="U32" s="57">
        <f t="shared" si="13"/>
        <v>0</v>
      </c>
      <c r="V32" s="57">
        <f t="shared" si="13"/>
        <v>0</v>
      </c>
      <c r="W32" s="57">
        <f t="shared" si="13"/>
        <v>0</v>
      </c>
      <c r="X32" s="57">
        <f t="shared" si="13"/>
        <v>0</v>
      </c>
      <c r="Y32" s="57">
        <f t="shared" si="13"/>
        <v>3</v>
      </c>
      <c r="Z32" s="57">
        <f t="shared" si="13"/>
        <v>0</v>
      </c>
      <c r="AA32" s="57">
        <f t="shared" si="13"/>
        <v>0</v>
      </c>
      <c r="AB32" s="57">
        <f t="shared" si="13"/>
        <v>0</v>
      </c>
      <c r="AC32" s="57">
        <f t="shared" si="13"/>
        <v>0</v>
      </c>
      <c r="AD32" s="57">
        <f t="shared" si="9"/>
        <v>34</v>
      </c>
      <c r="AE32" s="57">
        <f t="shared" si="10"/>
        <v>412</v>
      </c>
      <c r="AF32" s="57">
        <f t="shared" si="11"/>
        <v>446</v>
      </c>
      <c r="AG32" s="59"/>
      <c r="AH32" s="125"/>
      <c r="AI32" s="32"/>
      <c r="AJ32" s="15"/>
      <c r="AK32" s="15"/>
      <c r="AL32" s="15"/>
    </row>
    <row r="33" spans="1:38" ht="42.75" customHeight="1" x14ac:dyDescent="0.2">
      <c r="A33" s="63">
        <v>20</v>
      </c>
      <c r="B33" s="63" t="s">
        <v>26</v>
      </c>
      <c r="C33" s="54">
        <v>0</v>
      </c>
      <c r="D33" s="54">
        <v>0</v>
      </c>
      <c r="E33" s="54">
        <v>0</v>
      </c>
      <c r="F33" s="54">
        <v>0</v>
      </c>
      <c r="G33" s="54">
        <v>0</v>
      </c>
      <c r="H33" s="54">
        <v>29</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f t="shared" si="9"/>
        <v>0</v>
      </c>
      <c r="AE33" s="54">
        <f t="shared" si="10"/>
        <v>29</v>
      </c>
      <c r="AF33" s="54">
        <f t="shared" si="11"/>
        <v>29</v>
      </c>
      <c r="AG33" s="58"/>
      <c r="AI33" s="24"/>
      <c r="AJ33" s="130"/>
      <c r="AK33" s="130"/>
      <c r="AL33" s="130"/>
    </row>
    <row r="34" spans="1:38" ht="42.75" customHeight="1" x14ac:dyDescent="0.2">
      <c r="A34" s="63">
        <v>21</v>
      </c>
      <c r="B34" s="63" t="s">
        <v>27</v>
      </c>
      <c r="C34" s="54">
        <v>0</v>
      </c>
      <c r="D34" s="54">
        <v>0</v>
      </c>
      <c r="E34" s="54">
        <v>0</v>
      </c>
      <c r="F34" s="54">
        <v>0</v>
      </c>
      <c r="G34" s="54">
        <v>0</v>
      </c>
      <c r="H34" s="54">
        <v>62</v>
      </c>
      <c r="I34" s="54">
        <v>0</v>
      </c>
      <c r="J34" s="54">
        <v>0</v>
      </c>
      <c r="K34" s="54">
        <v>0</v>
      </c>
      <c r="L34" s="54">
        <v>2</v>
      </c>
      <c r="M34" s="54">
        <v>0</v>
      </c>
      <c r="N34" s="54">
        <v>2</v>
      </c>
      <c r="O34" s="54">
        <v>0</v>
      </c>
      <c r="P34" s="54">
        <v>0</v>
      </c>
      <c r="Q34" s="54">
        <v>0</v>
      </c>
      <c r="R34" s="54">
        <v>0</v>
      </c>
      <c r="S34" s="54">
        <v>0</v>
      </c>
      <c r="T34" s="54">
        <v>0</v>
      </c>
      <c r="U34" s="54">
        <v>0</v>
      </c>
      <c r="V34" s="54">
        <v>0</v>
      </c>
      <c r="W34" s="54">
        <v>0</v>
      </c>
      <c r="X34" s="54">
        <v>0</v>
      </c>
      <c r="Y34" s="54">
        <v>0</v>
      </c>
      <c r="Z34" s="54">
        <v>0</v>
      </c>
      <c r="AA34" s="54">
        <v>0</v>
      </c>
      <c r="AB34" s="54">
        <v>0</v>
      </c>
      <c r="AC34" s="54">
        <v>0</v>
      </c>
      <c r="AD34" s="54">
        <f t="shared" si="9"/>
        <v>0</v>
      </c>
      <c r="AE34" s="54">
        <f t="shared" si="10"/>
        <v>66</v>
      </c>
      <c r="AF34" s="54">
        <f t="shared" si="11"/>
        <v>66</v>
      </c>
      <c r="AG34" s="58"/>
      <c r="AI34" s="24"/>
      <c r="AJ34" s="130"/>
      <c r="AK34" s="130"/>
      <c r="AL34" s="130"/>
    </row>
    <row r="35" spans="1:38" ht="42.75" customHeight="1" x14ac:dyDescent="0.2">
      <c r="A35" s="63">
        <v>22</v>
      </c>
      <c r="B35" s="63" t="s">
        <v>28</v>
      </c>
      <c r="C35" s="54">
        <v>0</v>
      </c>
      <c r="D35" s="54">
        <v>0</v>
      </c>
      <c r="E35" s="54">
        <v>0</v>
      </c>
      <c r="F35" s="54">
        <v>0</v>
      </c>
      <c r="G35" s="54">
        <v>0</v>
      </c>
      <c r="H35" s="54">
        <v>249</v>
      </c>
      <c r="I35" s="54">
        <v>0</v>
      </c>
      <c r="J35" s="54">
        <v>0</v>
      </c>
      <c r="K35" s="54">
        <v>0</v>
      </c>
      <c r="L35" s="54">
        <v>2</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f t="shared" si="9"/>
        <v>0</v>
      </c>
      <c r="AE35" s="54">
        <f t="shared" si="10"/>
        <v>251</v>
      </c>
      <c r="AF35" s="54">
        <f t="shared" si="11"/>
        <v>251</v>
      </c>
      <c r="AG35" s="58"/>
      <c r="AI35" s="24"/>
      <c r="AJ35" s="130"/>
      <c r="AK35" s="130"/>
      <c r="AL35" s="130"/>
    </row>
    <row r="36" spans="1:38" ht="42.75" customHeight="1" x14ac:dyDescent="0.2">
      <c r="A36" s="63">
        <v>23</v>
      </c>
      <c r="B36" s="63" t="s">
        <v>45</v>
      </c>
      <c r="C36" s="54">
        <v>0</v>
      </c>
      <c r="D36" s="54">
        <v>0</v>
      </c>
      <c r="E36" s="54">
        <v>0</v>
      </c>
      <c r="F36" s="54">
        <v>0</v>
      </c>
      <c r="G36" s="54">
        <v>0</v>
      </c>
      <c r="H36" s="54">
        <v>26</v>
      </c>
      <c r="I36" s="54">
        <v>0</v>
      </c>
      <c r="J36" s="54">
        <v>0</v>
      </c>
      <c r="K36" s="54">
        <v>0</v>
      </c>
      <c r="L36" s="54">
        <v>2</v>
      </c>
      <c r="M36" s="54">
        <v>0</v>
      </c>
      <c r="N36" s="54">
        <v>2</v>
      </c>
      <c r="O36" s="54">
        <v>0</v>
      </c>
      <c r="P36" s="54">
        <v>0</v>
      </c>
      <c r="Q36" s="54">
        <v>0</v>
      </c>
      <c r="R36" s="54">
        <v>0</v>
      </c>
      <c r="S36" s="54">
        <v>0</v>
      </c>
      <c r="T36" s="54">
        <v>0</v>
      </c>
      <c r="U36" s="54">
        <v>0</v>
      </c>
      <c r="V36" s="54">
        <v>0</v>
      </c>
      <c r="W36" s="54">
        <v>0</v>
      </c>
      <c r="X36" s="54">
        <v>0</v>
      </c>
      <c r="Y36" s="54">
        <v>0</v>
      </c>
      <c r="Z36" s="54">
        <v>0</v>
      </c>
      <c r="AA36" s="54">
        <v>0</v>
      </c>
      <c r="AB36" s="54">
        <v>0</v>
      </c>
      <c r="AC36" s="54">
        <v>0</v>
      </c>
      <c r="AD36" s="54">
        <f t="shared" si="9"/>
        <v>0</v>
      </c>
      <c r="AE36" s="54">
        <f t="shared" si="10"/>
        <v>30</v>
      </c>
      <c r="AF36" s="54">
        <f t="shared" si="11"/>
        <v>30</v>
      </c>
      <c r="AG36" s="58"/>
      <c r="AI36" s="24"/>
      <c r="AJ36" s="130"/>
      <c r="AK36" s="130"/>
      <c r="AL36" s="130"/>
    </row>
    <row r="37" spans="1:38" s="8" customFormat="1" ht="45" customHeight="1" x14ac:dyDescent="0.2">
      <c r="A37" s="641" t="s">
        <v>29</v>
      </c>
      <c r="B37" s="642"/>
      <c r="C37" s="57">
        <f>SUM(C33:C36)</f>
        <v>0</v>
      </c>
      <c r="D37" s="57">
        <f t="shared" ref="D37:AC37" si="14">SUM(D33:D36)</f>
        <v>0</v>
      </c>
      <c r="E37" s="57">
        <f t="shared" si="14"/>
        <v>0</v>
      </c>
      <c r="F37" s="57">
        <f t="shared" si="14"/>
        <v>0</v>
      </c>
      <c r="G37" s="57">
        <f t="shared" si="14"/>
        <v>0</v>
      </c>
      <c r="H37" s="57">
        <f t="shared" si="14"/>
        <v>366</v>
      </c>
      <c r="I37" s="57">
        <f t="shared" si="14"/>
        <v>0</v>
      </c>
      <c r="J37" s="57">
        <f t="shared" si="14"/>
        <v>0</v>
      </c>
      <c r="K37" s="57">
        <f t="shared" si="14"/>
        <v>0</v>
      </c>
      <c r="L37" s="57">
        <f t="shared" si="14"/>
        <v>6</v>
      </c>
      <c r="M37" s="57">
        <f t="shared" si="14"/>
        <v>0</v>
      </c>
      <c r="N37" s="57">
        <f t="shared" si="14"/>
        <v>4</v>
      </c>
      <c r="O37" s="57">
        <f t="shared" si="14"/>
        <v>0</v>
      </c>
      <c r="P37" s="57">
        <f t="shared" si="14"/>
        <v>0</v>
      </c>
      <c r="Q37" s="57">
        <f t="shared" si="14"/>
        <v>0</v>
      </c>
      <c r="R37" s="57">
        <f t="shared" si="14"/>
        <v>0</v>
      </c>
      <c r="S37" s="57">
        <f t="shared" si="14"/>
        <v>0</v>
      </c>
      <c r="T37" s="57">
        <f t="shared" si="14"/>
        <v>0</v>
      </c>
      <c r="U37" s="57">
        <f t="shared" si="14"/>
        <v>0</v>
      </c>
      <c r="V37" s="57">
        <f t="shared" si="14"/>
        <v>0</v>
      </c>
      <c r="W37" s="57">
        <f t="shared" si="14"/>
        <v>0</v>
      </c>
      <c r="X37" s="57">
        <f t="shared" si="14"/>
        <v>0</v>
      </c>
      <c r="Y37" s="57">
        <f t="shared" si="14"/>
        <v>0</v>
      </c>
      <c r="Z37" s="57">
        <f t="shared" si="14"/>
        <v>0</v>
      </c>
      <c r="AA37" s="57">
        <f t="shared" si="14"/>
        <v>0</v>
      </c>
      <c r="AB37" s="57">
        <f t="shared" si="14"/>
        <v>0</v>
      </c>
      <c r="AC37" s="57">
        <f t="shared" si="14"/>
        <v>0</v>
      </c>
      <c r="AD37" s="57">
        <f t="shared" si="9"/>
        <v>0</v>
      </c>
      <c r="AE37" s="57">
        <f t="shared" si="10"/>
        <v>376</v>
      </c>
      <c r="AF37" s="57">
        <f t="shared" si="11"/>
        <v>376</v>
      </c>
      <c r="AG37" s="59"/>
      <c r="AH37" s="125"/>
      <c r="AI37" s="32"/>
      <c r="AJ37" s="15"/>
      <c r="AK37" s="15"/>
      <c r="AL37" s="15"/>
    </row>
    <row r="38" spans="1:38" s="82" customFormat="1" ht="42.75" customHeight="1" x14ac:dyDescent="0.2">
      <c r="A38" s="641" t="s">
        <v>30</v>
      </c>
      <c r="B38" s="642"/>
      <c r="C38" s="57">
        <f>C27+C32+C37</f>
        <v>0</v>
      </c>
      <c r="D38" s="57">
        <f t="shared" ref="D38:AC38" si="15">D27+D32+D37</f>
        <v>0</v>
      </c>
      <c r="E38" s="57">
        <f t="shared" si="15"/>
        <v>0</v>
      </c>
      <c r="F38" s="57">
        <f t="shared" si="15"/>
        <v>0</v>
      </c>
      <c r="G38" s="57">
        <f t="shared" si="15"/>
        <v>18</v>
      </c>
      <c r="H38" s="57">
        <f t="shared" si="15"/>
        <v>874</v>
      </c>
      <c r="I38" s="57">
        <f t="shared" si="15"/>
        <v>0</v>
      </c>
      <c r="J38" s="57">
        <f t="shared" si="15"/>
        <v>0</v>
      </c>
      <c r="K38" s="57">
        <f t="shared" si="15"/>
        <v>14</v>
      </c>
      <c r="L38" s="57">
        <f t="shared" si="15"/>
        <v>65</v>
      </c>
      <c r="M38" s="57">
        <f t="shared" si="15"/>
        <v>10</v>
      </c>
      <c r="N38" s="57">
        <f t="shared" si="15"/>
        <v>18</v>
      </c>
      <c r="O38" s="57">
        <f t="shared" si="15"/>
        <v>0</v>
      </c>
      <c r="P38" s="57">
        <f t="shared" si="15"/>
        <v>0</v>
      </c>
      <c r="Q38" s="57">
        <f t="shared" si="15"/>
        <v>0</v>
      </c>
      <c r="R38" s="57">
        <f t="shared" si="15"/>
        <v>0</v>
      </c>
      <c r="S38" s="57">
        <f t="shared" si="15"/>
        <v>0</v>
      </c>
      <c r="T38" s="57">
        <f t="shared" si="15"/>
        <v>0</v>
      </c>
      <c r="U38" s="57">
        <f t="shared" si="15"/>
        <v>0</v>
      </c>
      <c r="V38" s="57">
        <f t="shared" si="15"/>
        <v>0</v>
      </c>
      <c r="W38" s="57">
        <f t="shared" si="15"/>
        <v>0</v>
      </c>
      <c r="X38" s="57">
        <f t="shared" si="15"/>
        <v>0</v>
      </c>
      <c r="Y38" s="57">
        <f t="shared" si="15"/>
        <v>3</v>
      </c>
      <c r="Z38" s="57">
        <f t="shared" si="15"/>
        <v>0</v>
      </c>
      <c r="AA38" s="57">
        <f t="shared" si="15"/>
        <v>0</v>
      </c>
      <c r="AB38" s="57">
        <f t="shared" si="15"/>
        <v>0</v>
      </c>
      <c r="AC38" s="57">
        <f t="shared" si="15"/>
        <v>0</v>
      </c>
      <c r="AD38" s="57">
        <f t="shared" si="9"/>
        <v>45</v>
      </c>
      <c r="AE38" s="57">
        <f t="shared" si="10"/>
        <v>957</v>
      </c>
      <c r="AF38" s="57">
        <f t="shared" si="11"/>
        <v>1002</v>
      </c>
      <c r="AG38" s="59"/>
      <c r="AH38" s="125"/>
      <c r="AI38" s="32"/>
    </row>
    <row r="39" spans="1:38" ht="42.75" customHeight="1" x14ac:dyDescent="0.2">
      <c r="A39" s="63">
        <v>24</v>
      </c>
      <c r="B39" s="63" t="s">
        <v>31</v>
      </c>
      <c r="C39" s="54">
        <v>0</v>
      </c>
      <c r="D39" s="54">
        <v>0</v>
      </c>
      <c r="E39" s="54">
        <v>0</v>
      </c>
      <c r="F39" s="54">
        <v>0</v>
      </c>
      <c r="G39" s="54">
        <v>1</v>
      </c>
      <c r="H39" s="54">
        <v>118</v>
      </c>
      <c r="I39" s="54">
        <v>0</v>
      </c>
      <c r="J39" s="54">
        <v>0</v>
      </c>
      <c r="K39" s="54">
        <v>0</v>
      </c>
      <c r="L39" s="54">
        <v>0</v>
      </c>
      <c r="M39" s="54">
        <v>1</v>
      </c>
      <c r="N39" s="54">
        <v>0</v>
      </c>
      <c r="O39" s="54">
        <v>0</v>
      </c>
      <c r="P39" s="54">
        <v>0</v>
      </c>
      <c r="Q39" s="54">
        <v>0</v>
      </c>
      <c r="R39" s="54">
        <v>0</v>
      </c>
      <c r="S39" s="54">
        <v>0</v>
      </c>
      <c r="T39" s="54">
        <v>0</v>
      </c>
      <c r="U39" s="54">
        <v>0</v>
      </c>
      <c r="V39" s="54">
        <v>2</v>
      </c>
      <c r="W39" s="54">
        <v>0</v>
      </c>
      <c r="X39" s="54">
        <v>0</v>
      </c>
      <c r="Y39" s="54">
        <v>0</v>
      </c>
      <c r="Z39" s="54">
        <v>1</v>
      </c>
      <c r="AA39" s="54">
        <v>0</v>
      </c>
      <c r="AB39" s="54">
        <v>0</v>
      </c>
      <c r="AC39" s="54">
        <v>0</v>
      </c>
      <c r="AD39" s="54">
        <f t="shared" si="9"/>
        <v>2</v>
      </c>
      <c r="AE39" s="54">
        <f t="shared" si="10"/>
        <v>121</v>
      </c>
      <c r="AF39" s="54">
        <f t="shared" si="11"/>
        <v>123</v>
      </c>
      <c r="AG39" s="58"/>
      <c r="AI39" s="24"/>
      <c r="AJ39" s="130"/>
      <c r="AK39" s="130"/>
      <c r="AL39" s="130"/>
    </row>
    <row r="40" spans="1:38" ht="42.75" customHeight="1" x14ac:dyDescent="0.2">
      <c r="A40" s="63">
        <v>25</v>
      </c>
      <c r="B40" s="63" t="s">
        <v>147</v>
      </c>
      <c r="C40" s="54">
        <v>0</v>
      </c>
      <c r="D40" s="54">
        <v>0</v>
      </c>
      <c r="E40" s="54">
        <v>0</v>
      </c>
      <c r="F40" s="54">
        <v>0</v>
      </c>
      <c r="G40" s="54">
        <v>0</v>
      </c>
      <c r="H40" s="54">
        <v>623</v>
      </c>
      <c r="I40" s="54">
        <v>0</v>
      </c>
      <c r="J40" s="54">
        <v>0</v>
      </c>
      <c r="K40" s="54">
        <v>0</v>
      </c>
      <c r="L40" s="54">
        <v>2</v>
      </c>
      <c r="M40" s="54">
        <v>0</v>
      </c>
      <c r="N40" s="54">
        <v>0</v>
      </c>
      <c r="O40" s="54">
        <v>0</v>
      </c>
      <c r="P40" s="54">
        <v>0</v>
      </c>
      <c r="Q40" s="54">
        <v>0</v>
      </c>
      <c r="R40" s="54">
        <v>0</v>
      </c>
      <c r="S40" s="54">
        <v>0</v>
      </c>
      <c r="T40" s="54">
        <v>0</v>
      </c>
      <c r="U40" s="54">
        <v>0</v>
      </c>
      <c r="V40" s="54">
        <v>0</v>
      </c>
      <c r="W40" s="54">
        <v>0</v>
      </c>
      <c r="X40" s="54">
        <v>0</v>
      </c>
      <c r="Y40" s="54">
        <v>0</v>
      </c>
      <c r="Z40" s="54">
        <v>0</v>
      </c>
      <c r="AA40" s="54">
        <v>0</v>
      </c>
      <c r="AB40" s="54">
        <v>0</v>
      </c>
      <c r="AC40" s="54">
        <v>0</v>
      </c>
      <c r="AD40" s="54">
        <f t="shared" si="9"/>
        <v>0</v>
      </c>
      <c r="AE40" s="54">
        <f t="shared" si="10"/>
        <v>625</v>
      </c>
      <c r="AF40" s="54">
        <f t="shared" si="11"/>
        <v>625</v>
      </c>
      <c r="AG40" s="58"/>
      <c r="AI40" s="24"/>
      <c r="AJ40" s="130"/>
      <c r="AK40" s="130"/>
      <c r="AL40" s="130"/>
    </row>
    <row r="41" spans="1:38" ht="42.75" customHeight="1" x14ac:dyDescent="0.2">
      <c r="A41" s="63">
        <v>26</v>
      </c>
      <c r="B41" s="63" t="s">
        <v>32</v>
      </c>
      <c r="C41" s="54">
        <v>0</v>
      </c>
      <c r="D41" s="54">
        <v>0</v>
      </c>
      <c r="E41" s="54">
        <v>0</v>
      </c>
      <c r="F41" s="54">
        <v>0</v>
      </c>
      <c r="G41" s="54">
        <v>0</v>
      </c>
      <c r="H41" s="54">
        <v>175</v>
      </c>
      <c r="I41" s="54">
        <v>0</v>
      </c>
      <c r="J41" s="54">
        <v>0</v>
      </c>
      <c r="K41" s="54">
        <v>0</v>
      </c>
      <c r="L41" s="54">
        <v>1</v>
      </c>
      <c r="M41" s="54">
        <v>0</v>
      </c>
      <c r="N41" s="54">
        <v>0</v>
      </c>
      <c r="O41" s="54">
        <v>0</v>
      </c>
      <c r="P41" s="54">
        <v>0</v>
      </c>
      <c r="Q41" s="54">
        <v>0</v>
      </c>
      <c r="R41" s="54">
        <v>0</v>
      </c>
      <c r="S41" s="54">
        <v>0</v>
      </c>
      <c r="T41" s="54">
        <v>0</v>
      </c>
      <c r="U41" s="54">
        <v>0</v>
      </c>
      <c r="V41" s="54">
        <v>0</v>
      </c>
      <c r="W41" s="54">
        <v>0</v>
      </c>
      <c r="X41" s="54">
        <v>0</v>
      </c>
      <c r="Y41" s="54">
        <v>0</v>
      </c>
      <c r="Z41" s="54">
        <v>0</v>
      </c>
      <c r="AA41" s="54">
        <v>0</v>
      </c>
      <c r="AB41" s="54">
        <v>0</v>
      </c>
      <c r="AC41" s="54">
        <v>0</v>
      </c>
      <c r="AD41" s="54">
        <f t="shared" si="9"/>
        <v>0</v>
      </c>
      <c r="AE41" s="54">
        <f t="shared" si="10"/>
        <v>176</v>
      </c>
      <c r="AF41" s="54">
        <f t="shared" si="11"/>
        <v>176</v>
      </c>
      <c r="AG41" s="58"/>
      <c r="AI41" s="24"/>
      <c r="AJ41" s="130"/>
      <c r="AK41" s="130"/>
      <c r="AL41" s="130"/>
    </row>
    <row r="42" spans="1:38" ht="42.75" customHeight="1" x14ac:dyDescent="0.2">
      <c r="A42" s="63">
        <v>27</v>
      </c>
      <c r="B42" s="63" t="s">
        <v>33</v>
      </c>
      <c r="C42" s="54">
        <v>0</v>
      </c>
      <c r="D42" s="54">
        <v>0</v>
      </c>
      <c r="E42" s="54">
        <v>0</v>
      </c>
      <c r="F42" s="54">
        <v>0</v>
      </c>
      <c r="G42" s="54">
        <v>0</v>
      </c>
      <c r="H42" s="54">
        <v>126</v>
      </c>
      <c r="I42" s="54">
        <v>0</v>
      </c>
      <c r="J42" s="54">
        <v>0</v>
      </c>
      <c r="K42" s="54">
        <v>0</v>
      </c>
      <c r="L42" s="54">
        <v>0</v>
      </c>
      <c r="M42" s="54">
        <v>0</v>
      </c>
      <c r="N42" s="54">
        <v>0</v>
      </c>
      <c r="O42" s="54">
        <v>0</v>
      </c>
      <c r="P42" s="54">
        <v>0</v>
      </c>
      <c r="Q42" s="54">
        <v>0</v>
      </c>
      <c r="R42" s="54">
        <v>0</v>
      </c>
      <c r="S42" s="54">
        <v>0</v>
      </c>
      <c r="T42" s="54">
        <v>0</v>
      </c>
      <c r="U42" s="54">
        <v>0</v>
      </c>
      <c r="V42" s="54">
        <v>0</v>
      </c>
      <c r="W42" s="54">
        <v>0</v>
      </c>
      <c r="X42" s="54">
        <v>0</v>
      </c>
      <c r="Y42" s="54">
        <v>0</v>
      </c>
      <c r="Z42" s="54">
        <v>0</v>
      </c>
      <c r="AA42" s="54">
        <v>0</v>
      </c>
      <c r="AB42" s="54">
        <v>0</v>
      </c>
      <c r="AC42" s="54">
        <v>0</v>
      </c>
      <c r="AD42" s="54">
        <f t="shared" si="9"/>
        <v>0</v>
      </c>
      <c r="AE42" s="54">
        <f t="shared" si="10"/>
        <v>126</v>
      </c>
      <c r="AF42" s="54">
        <f t="shared" si="11"/>
        <v>126</v>
      </c>
      <c r="AG42" s="58"/>
      <c r="AI42" s="24"/>
      <c r="AJ42" s="130"/>
      <c r="AK42" s="130"/>
      <c r="AL42" s="130"/>
    </row>
    <row r="43" spans="1:38" s="8" customFormat="1" ht="42.75" customHeight="1" x14ac:dyDescent="0.2">
      <c r="A43" s="641" t="s">
        <v>34</v>
      </c>
      <c r="B43" s="642"/>
      <c r="C43" s="57">
        <f>C39+C40+C41+C42</f>
        <v>0</v>
      </c>
      <c r="D43" s="57">
        <f t="shared" ref="D43:AC43" si="16">D39+D40+D41+D42</f>
        <v>0</v>
      </c>
      <c r="E43" s="57">
        <f t="shared" si="16"/>
        <v>0</v>
      </c>
      <c r="F43" s="57">
        <f t="shared" si="16"/>
        <v>0</v>
      </c>
      <c r="G43" s="57">
        <f t="shared" si="16"/>
        <v>1</v>
      </c>
      <c r="H43" s="57">
        <f t="shared" si="16"/>
        <v>1042</v>
      </c>
      <c r="I43" s="57">
        <f t="shared" si="16"/>
        <v>0</v>
      </c>
      <c r="J43" s="57">
        <f t="shared" si="16"/>
        <v>0</v>
      </c>
      <c r="K43" s="57">
        <f t="shared" si="16"/>
        <v>0</v>
      </c>
      <c r="L43" s="57">
        <f t="shared" si="16"/>
        <v>3</v>
      </c>
      <c r="M43" s="57">
        <f t="shared" si="16"/>
        <v>1</v>
      </c>
      <c r="N43" s="57">
        <f t="shared" si="16"/>
        <v>0</v>
      </c>
      <c r="O43" s="57">
        <f t="shared" si="16"/>
        <v>0</v>
      </c>
      <c r="P43" s="57">
        <f t="shared" si="16"/>
        <v>0</v>
      </c>
      <c r="Q43" s="57">
        <f t="shared" si="16"/>
        <v>0</v>
      </c>
      <c r="R43" s="57">
        <f t="shared" si="16"/>
        <v>0</v>
      </c>
      <c r="S43" s="57">
        <f t="shared" si="16"/>
        <v>0</v>
      </c>
      <c r="T43" s="57">
        <f t="shared" si="16"/>
        <v>0</v>
      </c>
      <c r="U43" s="57">
        <f t="shared" si="16"/>
        <v>0</v>
      </c>
      <c r="V43" s="57">
        <f t="shared" si="16"/>
        <v>2</v>
      </c>
      <c r="W43" s="57">
        <f t="shared" si="16"/>
        <v>0</v>
      </c>
      <c r="X43" s="57">
        <f t="shared" si="16"/>
        <v>0</v>
      </c>
      <c r="Y43" s="57">
        <f t="shared" si="16"/>
        <v>0</v>
      </c>
      <c r="Z43" s="57">
        <f t="shared" si="16"/>
        <v>1</v>
      </c>
      <c r="AA43" s="57">
        <f t="shared" si="16"/>
        <v>0</v>
      </c>
      <c r="AB43" s="57">
        <f t="shared" si="16"/>
        <v>0</v>
      </c>
      <c r="AC43" s="57">
        <f t="shared" si="16"/>
        <v>0</v>
      </c>
      <c r="AD43" s="57">
        <f>SUM(AD39:AD42)</f>
        <v>2</v>
      </c>
      <c r="AE43" s="57">
        <f>SUM(AE39:AE42)</f>
        <v>1048</v>
      </c>
      <c r="AF43" s="57">
        <f>SUM(AF39:AF42)</f>
        <v>1050</v>
      </c>
      <c r="AG43" s="59"/>
      <c r="AH43" s="125"/>
      <c r="AI43" s="15"/>
      <c r="AJ43" s="32"/>
      <c r="AK43" s="15"/>
      <c r="AL43" s="15"/>
    </row>
    <row r="44" spans="1:38" ht="42.75" customHeight="1" x14ac:dyDescent="0.2">
      <c r="A44" s="63">
        <v>28</v>
      </c>
      <c r="B44" s="63" t="s">
        <v>35</v>
      </c>
      <c r="C44" s="54">
        <v>0</v>
      </c>
      <c r="D44" s="54">
        <v>0</v>
      </c>
      <c r="E44" s="54">
        <v>0</v>
      </c>
      <c r="F44" s="54">
        <v>0</v>
      </c>
      <c r="G44" s="54">
        <v>1</v>
      </c>
      <c r="H44" s="54">
        <v>263</v>
      </c>
      <c r="I44" s="54">
        <v>0</v>
      </c>
      <c r="J44" s="54">
        <v>0</v>
      </c>
      <c r="K44" s="54">
        <v>0</v>
      </c>
      <c r="L44" s="54">
        <v>4</v>
      </c>
      <c r="M44" s="54">
        <v>1</v>
      </c>
      <c r="N44" s="54">
        <v>0</v>
      </c>
      <c r="O44" s="54">
        <v>0</v>
      </c>
      <c r="P44" s="54">
        <v>0</v>
      </c>
      <c r="Q44" s="54">
        <v>0</v>
      </c>
      <c r="R44" s="54">
        <v>0</v>
      </c>
      <c r="S44" s="54">
        <v>1</v>
      </c>
      <c r="T44" s="54">
        <v>0</v>
      </c>
      <c r="U44" s="54">
        <v>0</v>
      </c>
      <c r="V44" s="54">
        <v>0</v>
      </c>
      <c r="W44" s="54">
        <v>0</v>
      </c>
      <c r="X44" s="54">
        <v>0</v>
      </c>
      <c r="Y44" s="54">
        <v>0</v>
      </c>
      <c r="Z44" s="54">
        <v>0</v>
      </c>
      <c r="AA44" s="54">
        <v>0</v>
      </c>
      <c r="AB44" s="54">
        <v>0</v>
      </c>
      <c r="AC44" s="54">
        <v>0</v>
      </c>
      <c r="AD44" s="54">
        <f t="shared" ref="AD44:AD50" si="17">C44+E44+G44+I44+K44+M44+O44+Q44+S44+U44+W44+Y44+AA44+AB44+AC44</f>
        <v>3</v>
      </c>
      <c r="AE44" s="54">
        <f t="shared" ref="AE44:AE50" si="18">D44+F44+H44+J44+L44+N44+P44+R44+T44+V44+X44+Z44</f>
        <v>267</v>
      </c>
      <c r="AF44" s="54">
        <f t="shared" ref="AF44:AF50" si="19">AD44+AE44</f>
        <v>270</v>
      </c>
      <c r="AG44" s="58"/>
      <c r="AI44" s="130"/>
      <c r="AJ44" s="130"/>
      <c r="AK44" s="130"/>
      <c r="AL44" s="130"/>
    </row>
    <row r="45" spans="1:38" ht="42.75" customHeight="1" x14ac:dyDescent="0.2">
      <c r="A45" s="63">
        <v>29</v>
      </c>
      <c r="B45" s="63" t="s">
        <v>36</v>
      </c>
      <c r="C45" s="54">
        <v>0</v>
      </c>
      <c r="D45" s="54">
        <v>0</v>
      </c>
      <c r="E45" s="54">
        <v>0</v>
      </c>
      <c r="F45" s="54">
        <v>0</v>
      </c>
      <c r="G45" s="54">
        <v>1</v>
      </c>
      <c r="H45" s="54">
        <v>111</v>
      </c>
      <c r="I45" s="54">
        <v>0</v>
      </c>
      <c r="J45" s="54">
        <v>0</v>
      </c>
      <c r="K45" s="54">
        <v>0</v>
      </c>
      <c r="L45" s="54">
        <v>1</v>
      </c>
      <c r="M45" s="54">
        <v>4</v>
      </c>
      <c r="N45" s="54">
        <v>1</v>
      </c>
      <c r="O45" s="54">
        <v>0</v>
      </c>
      <c r="P45" s="54">
        <v>0</v>
      </c>
      <c r="Q45" s="54">
        <v>0</v>
      </c>
      <c r="R45" s="54">
        <v>0</v>
      </c>
      <c r="S45" s="54">
        <v>0</v>
      </c>
      <c r="T45" s="54">
        <v>0</v>
      </c>
      <c r="U45" s="54">
        <v>0</v>
      </c>
      <c r="V45" s="54">
        <v>0</v>
      </c>
      <c r="W45" s="54">
        <v>0</v>
      </c>
      <c r="X45" s="54">
        <v>0</v>
      </c>
      <c r="Y45" s="54">
        <v>0</v>
      </c>
      <c r="Z45" s="54">
        <v>0</v>
      </c>
      <c r="AA45" s="54">
        <v>0</v>
      </c>
      <c r="AB45" s="54">
        <v>0</v>
      </c>
      <c r="AC45" s="54">
        <v>0</v>
      </c>
      <c r="AD45" s="54">
        <f t="shared" si="17"/>
        <v>5</v>
      </c>
      <c r="AE45" s="54">
        <f t="shared" si="18"/>
        <v>113</v>
      </c>
      <c r="AF45" s="54">
        <f t="shared" si="19"/>
        <v>118</v>
      </c>
      <c r="AG45" s="58"/>
      <c r="AI45" s="130"/>
      <c r="AJ45" s="130"/>
      <c r="AK45" s="130"/>
      <c r="AL45" s="130"/>
    </row>
    <row r="46" spans="1:38" ht="42.75" customHeight="1" x14ac:dyDescent="0.2">
      <c r="A46" s="63">
        <v>30</v>
      </c>
      <c r="B46" s="63" t="s">
        <v>37</v>
      </c>
      <c r="C46" s="54">
        <v>0</v>
      </c>
      <c r="D46" s="54">
        <v>0</v>
      </c>
      <c r="E46" s="54">
        <v>0</v>
      </c>
      <c r="F46" s="54">
        <v>0</v>
      </c>
      <c r="G46" s="54">
        <v>0</v>
      </c>
      <c r="H46" s="54">
        <v>48</v>
      </c>
      <c r="I46" s="54">
        <v>0</v>
      </c>
      <c r="J46" s="54">
        <v>0</v>
      </c>
      <c r="K46" s="54">
        <v>0</v>
      </c>
      <c r="L46" s="54">
        <v>0</v>
      </c>
      <c r="M46" s="54">
        <v>0</v>
      </c>
      <c r="N46" s="54">
        <v>0</v>
      </c>
      <c r="O46" s="54">
        <v>0</v>
      </c>
      <c r="P46" s="54">
        <v>0</v>
      </c>
      <c r="Q46" s="54">
        <v>0</v>
      </c>
      <c r="R46" s="54">
        <v>0</v>
      </c>
      <c r="S46" s="54">
        <v>0</v>
      </c>
      <c r="T46" s="54">
        <v>0</v>
      </c>
      <c r="U46" s="54">
        <v>0</v>
      </c>
      <c r="V46" s="54">
        <v>0</v>
      </c>
      <c r="W46" s="54">
        <v>0</v>
      </c>
      <c r="X46" s="54">
        <v>0</v>
      </c>
      <c r="Y46" s="54">
        <v>0</v>
      </c>
      <c r="Z46" s="54">
        <v>0</v>
      </c>
      <c r="AA46" s="54">
        <v>0</v>
      </c>
      <c r="AB46" s="54">
        <v>0</v>
      </c>
      <c r="AC46" s="54">
        <v>0</v>
      </c>
      <c r="AD46" s="54">
        <f t="shared" si="17"/>
        <v>0</v>
      </c>
      <c r="AE46" s="54">
        <f t="shared" si="18"/>
        <v>48</v>
      </c>
      <c r="AF46" s="54">
        <f t="shared" si="19"/>
        <v>48</v>
      </c>
      <c r="AG46" s="58"/>
      <c r="AI46" s="130"/>
      <c r="AJ46" s="130"/>
      <c r="AK46" s="130"/>
      <c r="AL46" s="130"/>
    </row>
    <row r="47" spans="1:38" ht="42.75" customHeight="1" x14ac:dyDescent="0.2">
      <c r="A47" s="63">
        <v>31</v>
      </c>
      <c r="B47" s="63" t="s">
        <v>38</v>
      </c>
      <c r="C47" s="54">
        <v>0</v>
      </c>
      <c r="D47" s="54">
        <v>0</v>
      </c>
      <c r="E47" s="54">
        <v>0</v>
      </c>
      <c r="F47" s="54">
        <v>0</v>
      </c>
      <c r="G47" s="54">
        <v>0</v>
      </c>
      <c r="H47" s="54">
        <v>72</v>
      </c>
      <c r="I47" s="54">
        <v>0</v>
      </c>
      <c r="J47" s="54">
        <v>0</v>
      </c>
      <c r="K47" s="54">
        <v>0</v>
      </c>
      <c r="L47" s="54">
        <v>0</v>
      </c>
      <c r="M47" s="54">
        <v>0</v>
      </c>
      <c r="N47" s="54">
        <v>0</v>
      </c>
      <c r="O47" s="54">
        <v>0</v>
      </c>
      <c r="P47" s="54">
        <v>0</v>
      </c>
      <c r="Q47" s="54">
        <v>0</v>
      </c>
      <c r="R47" s="54">
        <v>0</v>
      </c>
      <c r="S47" s="54">
        <v>0</v>
      </c>
      <c r="T47" s="54">
        <v>0</v>
      </c>
      <c r="U47" s="54">
        <v>0</v>
      </c>
      <c r="V47" s="54">
        <v>0</v>
      </c>
      <c r="W47" s="54">
        <v>0</v>
      </c>
      <c r="X47" s="54">
        <v>0</v>
      </c>
      <c r="Y47" s="54">
        <v>0</v>
      </c>
      <c r="Z47" s="54">
        <v>0</v>
      </c>
      <c r="AA47" s="54">
        <v>0</v>
      </c>
      <c r="AB47" s="54">
        <v>0</v>
      </c>
      <c r="AC47" s="54">
        <v>0</v>
      </c>
      <c r="AD47" s="54">
        <f t="shared" si="17"/>
        <v>0</v>
      </c>
      <c r="AE47" s="54">
        <f t="shared" si="18"/>
        <v>72</v>
      </c>
      <c r="AF47" s="54">
        <f t="shared" si="19"/>
        <v>72</v>
      </c>
      <c r="AG47" s="58"/>
      <c r="AI47" s="130"/>
      <c r="AJ47" s="130"/>
      <c r="AK47" s="130"/>
      <c r="AL47" s="130"/>
    </row>
    <row r="48" spans="1:38" s="8" customFormat="1" ht="42.75" customHeight="1" x14ac:dyDescent="0.2">
      <c r="A48" s="641" t="s">
        <v>39</v>
      </c>
      <c r="B48" s="642"/>
      <c r="C48" s="57">
        <f>C44+C45+C46+C47</f>
        <v>0</v>
      </c>
      <c r="D48" s="57">
        <f t="shared" ref="D48:AC48" si="20">D44+D45+D46+D47</f>
        <v>0</v>
      </c>
      <c r="E48" s="57">
        <f t="shared" si="20"/>
        <v>0</v>
      </c>
      <c r="F48" s="57">
        <f t="shared" si="20"/>
        <v>0</v>
      </c>
      <c r="G48" s="57">
        <f t="shared" si="20"/>
        <v>2</v>
      </c>
      <c r="H48" s="57">
        <f t="shared" si="20"/>
        <v>494</v>
      </c>
      <c r="I48" s="57">
        <f t="shared" si="20"/>
        <v>0</v>
      </c>
      <c r="J48" s="57">
        <f t="shared" si="20"/>
        <v>0</v>
      </c>
      <c r="K48" s="57">
        <f t="shared" si="20"/>
        <v>0</v>
      </c>
      <c r="L48" s="57">
        <f t="shared" si="20"/>
        <v>5</v>
      </c>
      <c r="M48" s="57">
        <f t="shared" si="20"/>
        <v>5</v>
      </c>
      <c r="N48" s="57">
        <f t="shared" si="20"/>
        <v>1</v>
      </c>
      <c r="O48" s="57">
        <f t="shared" si="20"/>
        <v>0</v>
      </c>
      <c r="P48" s="57">
        <f t="shared" si="20"/>
        <v>0</v>
      </c>
      <c r="Q48" s="57">
        <f t="shared" si="20"/>
        <v>0</v>
      </c>
      <c r="R48" s="57">
        <f t="shared" si="20"/>
        <v>0</v>
      </c>
      <c r="S48" s="57">
        <f t="shared" si="20"/>
        <v>1</v>
      </c>
      <c r="T48" s="57">
        <f t="shared" si="20"/>
        <v>0</v>
      </c>
      <c r="U48" s="57">
        <f t="shared" si="20"/>
        <v>0</v>
      </c>
      <c r="V48" s="57">
        <f t="shared" si="20"/>
        <v>0</v>
      </c>
      <c r="W48" s="57">
        <f t="shared" si="20"/>
        <v>0</v>
      </c>
      <c r="X48" s="57">
        <f t="shared" si="20"/>
        <v>0</v>
      </c>
      <c r="Y48" s="57">
        <f t="shared" si="20"/>
        <v>0</v>
      </c>
      <c r="Z48" s="57">
        <f t="shared" si="20"/>
        <v>0</v>
      </c>
      <c r="AA48" s="57">
        <f t="shared" si="20"/>
        <v>0</v>
      </c>
      <c r="AB48" s="57">
        <f t="shared" si="20"/>
        <v>0</v>
      </c>
      <c r="AC48" s="57">
        <f t="shared" si="20"/>
        <v>0</v>
      </c>
      <c r="AD48" s="57">
        <f t="shared" si="17"/>
        <v>8</v>
      </c>
      <c r="AE48" s="57">
        <f t="shared" si="18"/>
        <v>500</v>
      </c>
      <c r="AF48" s="57">
        <f t="shared" si="19"/>
        <v>508</v>
      </c>
      <c r="AG48" s="59"/>
      <c r="AH48" s="125"/>
      <c r="AI48" s="15"/>
      <c r="AJ48" s="15"/>
      <c r="AK48" s="15"/>
      <c r="AL48" s="15"/>
    </row>
    <row r="49" spans="1:38" s="82" customFormat="1" ht="42.75" customHeight="1" x14ac:dyDescent="0.2">
      <c r="A49" s="641" t="s">
        <v>87</v>
      </c>
      <c r="B49" s="642"/>
      <c r="C49" s="57">
        <f>C43+C48</f>
        <v>0</v>
      </c>
      <c r="D49" s="57">
        <f t="shared" ref="D49:AC49" si="21">D43+D48</f>
        <v>0</v>
      </c>
      <c r="E49" s="57">
        <f t="shared" si="21"/>
        <v>0</v>
      </c>
      <c r="F49" s="57">
        <f t="shared" si="21"/>
        <v>0</v>
      </c>
      <c r="G49" s="57">
        <f t="shared" si="21"/>
        <v>3</v>
      </c>
      <c r="H49" s="57">
        <f t="shared" si="21"/>
        <v>1536</v>
      </c>
      <c r="I49" s="57">
        <f t="shared" si="21"/>
        <v>0</v>
      </c>
      <c r="J49" s="57">
        <f t="shared" si="21"/>
        <v>0</v>
      </c>
      <c r="K49" s="57">
        <f t="shared" si="21"/>
        <v>0</v>
      </c>
      <c r="L49" s="57">
        <f t="shared" si="21"/>
        <v>8</v>
      </c>
      <c r="M49" s="57">
        <f t="shared" si="21"/>
        <v>6</v>
      </c>
      <c r="N49" s="57">
        <f t="shared" si="21"/>
        <v>1</v>
      </c>
      <c r="O49" s="57">
        <f t="shared" si="21"/>
        <v>0</v>
      </c>
      <c r="P49" s="57">
        <f t="shared" si="21"/>
        <v>0</v>
      </c>
      <c r="Q49" s="57">
        <f t="shared" si="21"/>
        <v>0</v>
      </c>
      <c r="R49" s="57">
        <f t="shared" si="21"/>
        <v>0</v>
      </c>
      <c r="S49" s="57">
        <f t="shared" si="21"/>
        <v>1</v>
      </c>
      <c r="T49" s="57">
        <f t="shared" si="21"/>
        <v>0</v>
      </c>
      <c r="U49" s="57">
        <f t="shared" si="21"/>
        <v>0</v>
      </c>
      <c r="V49" s="57">
        <f t="shared" si="21"/>
        <v>2</v>
      </c>
      <c r="W49" s="57">
        <f t="shared" si="21"/>
        <v>0</v>
      </c>
      <c r="X49" s="57">
        <f t="shared" si="21"/>
        <v>0</v>
      </c>
      <c r="Y49" s="57">
        <f t="shared" si="21"/>
        <v>0</v>
      </c>
      <c r="Z49" s="57">
        <f t="shared" si="21"/>
        <v>1</v>
      </c>
      <c r="AA49" s="57">
        <f t="shared" si="21"/>
        <v>0</v>
      </c>
      <c r="AB49" s="57">
        <f t="shared" si="21"/>
        <v>0</v>
      </c>
      <c r="AC49" s="57">
        <f t="shared" si="21"/>
        <v>0</v>
      </c>
      <c r="AD49" s="57">
        <f t="shared" si="17"/>
        <v>10</v>
      </c>
      <c r="AE49" s="57">
        <f t="shared" si="18"/>
        <v>1548</v>
      </c>
      <c r="AF49" s="57">
        <f t="shared" si="19"/>
        <v>1558</v>
      </c>
      <c r="AG49" s="59"/>
      <c r="AH49" s="125"/>
    </row>
    <row r="50" spans="1:38" s="34" customFormat="1" ht="42.75" customHeight="1" x14ac:dyDescent="0.2">
      <c r="A50" s="662" t="s">
        <v>40</v>
      </c>
      <c r="B50" s="663"/>
      <c r="C50" s="57">
        <f>C14+C24+C38+C49</f>
        <v>0</v>
      </c>
      <c r="D50" s="57">
        <f t="shared" ref="D50:AC50" si="22">D14+D24+D38+D49</f>
        <v>0</v>
      </c>
      <c r="E50" s="57">
        <f t="shared" si="22"/>
        <v>0</v>
      </c>
      <c r="F50" s="57">
        <f t="shared" si="22"/>
        <v>0</v>
      </c>
      <c r="G50" s="57">
        <f t="shared" si="22"/>
        <v>23</v>
      </c>
      <c r="H50" s="57">
        <f t="shared" si="22"/>
        <v>2410</v>
      </c>
      <c r="I50" s="57">
        <f t="shared" si="22"/>
        <v>0</v>
      </c>
      <c r="J50" s="57">
        <f t="shared" si="22"/>
        <v>0</v>
      </c>
      <c r="K50" s="57">
        <f t="shared" si="22"/>
        <v>39</v>
      </c>
      <c r="L50" s="57">
        <f t="shared" si="22"/>
        <v>73</v>
      </c>
      <c r="M50" s="57">
        <f t="shared" si="22"/>
        <v>47</v>
      </c>
      <c r="N50" s="57">
        <f t="shared" si="22"/>
        <v>19</v>
      </c>
      <c r="O50" s="57">
        <f t="shared" si="22"/>
        <v>0</v>
      </c>
      <c r="P50" s="57">
        <f t="shared" si="22"/>
        <v>0</v>
      </c>
      <c r="Q50" s="57">
        <f t="shared" si="22"/>
        <v>0</v>
      </c>
      <c r="R50" s="57">
        <f t="shared" si="22"/>
        <v>0</v>
      </c>
      <c r="S50" s="57">
        <f t="shared" si="22"/>
        <v>46</v>
      </c>
      <c r="T50" s="57">
        <f t="shared" si="22"/>
        <v>0</v>
      </c>
      <c r="U50" s="57">
        <f t="shared" si="22"/>
        <v>0</v>
      </c>
      <c r="V50" s="57">
        <f t="shared" si="22"/>
        <v>2</v>
      </c>
      <c r="W50" s="57">
        <f t="shared" si="22"/>
        <v>0</v>
      </c>
      <c r="X50" s="57">
        <f t="shared" si="22"/>
        <v>0</v>
      </c>
      <c r="Y50" s="57">
        <f t="shared" si="22"/>
        <v>11</v>
      </c>
      <c r="Z50" s="57">
        <f t="shared" si="22"/>
        <v>1</v>
      </c>
      <c r="AA50" s="57">
        <f t="shared" si="22"/>
        <v>0</v>
      </c>
      <c r="AB50" s="57">
        <f t="shared" si="22"/>
        <v>0</v>
      </c>
      <c r="AC50" s="57">
        <f t="shared" si="22"/>
        <v>0</v>
      </c>
      <c r="AD50" s="57">
        <f t="shared" si="17"/>
        <v>166</v>
      </c>
      <c r="AE50" s="57">
        <f t="shared" si="18"/>
        <v>2505</v>
      </c>
      <c r="AF50" s="57">
        <f t="shared" si="19"/>
        <v>2671</v>
      </c>
      <c r="AG50" s="59"/>
      <c r="AH50" s="125"/>
    </row>
    <row r="51" spans="1:38" s="34" customFormat="1" ht="33" customHeight="1" x14ac:dyDescent="0.2">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5"/>
    </row>
    <row r="52" spans="1:38" s="34" customFormat="1" ht="36" customHeight="1" x14ac:dyDescent="0.2">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5"/>
    </row>
    <row r="53" spans="1:38" s="8" customFormat="1" ht="45" x14ac:dyDescent="0.2">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5"/>
      <c r="AI53" s="15"/>
      <c r="AJ53" s="15"/>
      <c r="AK53" s="15"/>
      <c r="AL53" s="15"/>
    </row>
    <row r="54" spans="1:38" s="8" customFormat="1" ht="8.25" customHeight="1" x14ac:dyDescent="0.2">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5"/>
      <c r="AI54" s="15"/>
      <c r="AJ54" s="15"/>
      <c r="AK54" s="15"/>
      <c r="AL54" s="15"/>
    </row>
    <row r="55" spans="1:38" s="95" customFormat="1" ht="58.5" customHeight="1" x14ac:dyDescent="0.2">
      <c r="A55" s="120"/>
      <c r="B55" s="120"/>
      <c r="C55" s="120"/>
      <c r="D55" s="92" t="s">
        <v>140</v>
      </c>
      <c r="E55" s="92"/>
      <c r="F55" s="92"/>
      <c r="G55" s="92"/>
      <c r="H55" s="92"/>
      <c r="I55" s="120"/>
      <c r="J55" s="120"/>
      <c r="K55" s="120"/>
      <c r="L55" s="120"/>
      <c r="M55" s="120"/>
      <c r="N55" s="120"/>
      <c r="O55" s="644"/>
      <c r="P55" s="644"/>
      <c r="Q55" s="644"/>
      <c r="R55" s="644"/>
      <c r="S55" s="120"/>
      <c r="T55" s="120"/>
      <c r="U55" s="120"/>
      <c r="V55" s="120"/>
      <c r="W55" s="120"/>
      <c r="X55" s="120"/>
      <c r="Y55" s="120"/>
      <c r="Z55" s="120"/>
      <c r="AA55" s="120"/>
      <c r="AB55" s="644" t="s">
        <v>103</v>
      </c>
      <c r="AC55" s="644"/>
      <c r="AD55" s="644"/>
      <c r="AE55" s="644"/>
      <c r="AF55" s="120"/>
      <c r="AG55" s="120"/>
      <c r="AH55" s="93"/>
      <c r="AI55" s="94"/>
      <c r="AJ55" s="94"/>
      <c r="AK55" s="94"/>
      <c r="AL55" s="94"/>
    </row>
    <row r="56" spans="1:38" s="95" customFormat="1" ht="45.75" customHeight="1" x14ac:dyDescent="0.2">
      <c r="A56" s="120"/>
      <c r="B56" s="120"/>
      <c r="C56" s="120"/>
      <c r="D56" s="92" t="s">
        <v>40</v>
      </c>
      <c r="E56" s="92"/>
      <c r="F56" s="92"/>
      <c r="G56" s="92"/>
      <c r="H56" s="92"/>
      <c r="I56" s="120"/>
      <c r="J56" s="120"/>
      <c r="K56" s="120"/>
      <c r="L56" s="120"/>
      <c r="M56" s="120"/>
      <c r="N56" s="120"/>
      <c r="O56" s="644"/>
      <c r="P56" s="644"/>
      <c r="Q56" s="644"/>
      <c r="R56" s="644"/>
      <c r="S56" s="120"/>
      <c r="T56" s="120"/>
      <c r="U56" s="120"/>
      <c r="V56" s="120"/>
      <c r="W56" s="120"/>
      <c r="X56" s="120"/>
      <c r="Y56" s="120"/>
      <c r="Z56" s="120"/>
      <c r="AA56" s="120"/>
      <c r="AB56" s="644"/>
      <c r="AC56" s="644"/>
      <c r="AD56" s="644"/>
      <c r="AE56" s="644"/>
      <c r="AF56" s="120"/>
      <c r="AG56" s="120"/>
      <c r="AH56" s="93"/>
      <c r="AI56" s="94"/>
      <c r="AJ56" s="94"/>
      <c r="AK56" s="94"/>
      <c r="AL56" s="94"/>
    </row>
    <row r="57" spans="1:38" s="95" customFormat="1" ht="45.75" customHeight="1" x14ac:dyDescent="0.2">
      <c r="A57" s="96"/>
      <c r="B57" s="120"/>
      <c r="C57" s="120"/>
      <c r="D57" s="92"/>
      <c r="E57" s="92"/>
      <c r="F57" s="92"/>
      <c r="G57" s="92"/>
      <c r="H57" s="92"/>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93"/>
      <c r="AI57" s="94"/>
      <c r="AJ57" s="94"/>
      <c r="AK57" s="94"/>
      <c r="AL57" s="94"/>
    </row>
    <row r="58" spans="1:38" s="95" customFormat="1" ht="36" customHeight="1" x14ac:dyDescent="0.2">
      <c r="A58" s="96"/>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93"/>
      <c r="AI58" s="94"/>
      <c r="AJ58" s="94"/>
      <c r="AK58" s="94"/>
      <c r="AL58" s="94"/>
    </row>
    <row r="59" spans="1:38" s="8" customFormat="1" ht="36" customHeight="1" x14ac:dyDescent="0.2">
      <c r="A59" s="132"/>
      <c r="B59" s="122"/>
      <c r="C59" s="122"/>
      <c r="D59" s="122"/>
      <c r="E59" s="122"/>
      <c r="F59" s="122"/>
      <c r="G59" s="122"/>
      <c r="H59" s="122"/>
      <c r="I59" s="122"/>
      <c r="J59" s="122"/>
      <c r="K59" s="122"/>
      <c r="L59" s="122"/>
      <c r="M59" s="122"/>
      <c r="N59" s="640"/>
      <c r="O59" s="640"/>
      <c r="P59" s="640"/>
      <c r="Q59" s="640"/>
      <c r="R59" s="122"/>
      <c r="S59" s="122"/>
      <c r="T59" s="122"/>
      <c r="U59" s="122"/>
      <c r="V59" s="122"/>
      <c r="W59" s="122"/>
      <c r="X59" s="122"/>
      <c r="Y59" s="122"/>
      <c r="Z59" s="122"/>
      <c r="AA59" s="122"/>
      <c r="AB59" s="122"/>
      <c r="AC59" s="122"/>
      <c r="AD59" s="122"/>
      <c r="AE59" s="122"/>
      <c r="AF59" s="122"/>
      <c r="AG59" s="122"/>
      <c r="AH59" s="125"/>
      <c r="AI59" s="15"/>
      <c r="AJ59" s="15"/>
      <c r="AK59" s="15"/>
      <c r="AL59" s="15"/>
    </row>
    <row r="60" spans="1:38" s="8" customFormat="1" ht="48.75" customHeight="1" x14ac:dyDescent="0.2">
      <c r="A60" s="132"/>
      <c r="B60" s="122"/>
      <c r="C60" s="122"/>
      <c r="D60" s="122"/>
      <c r="E60" s="122"/>
      <c r="F60" s="122"/>
      <c r="G60" s="122"/>
      <c r="H60" s="122"/>
      <c r="I60" s="122"/>
      <c r="J60" s="122"/>
      <c r="K60" s="122"/>
      <c r="L60" s="122"/>
      <c r="M60" s="122"/>
      <c r="N60" s="640"/>
      <c r="O60" s="640"/>
      <c r="P60" s="640"/>
      <c r="Q60" s="640"/>
      <c r="R60" s="122"/>
      <c r="S60" s="122"/>
      <c r="T60" s="122"/>
      <c r="U60" s="122"/>
      <c r="V60" s="122"/>
      <c r="W60" s="122"/>
      <c r="X60" s="122"/>
      <c r="Y60" s="122"/>
      <c r="Z60" s="122"/>
      <c r="AA60" s="122"/>
      <c r="AB60" s="122"/>
      <c r="AC60" s="122"/>
      <c r="AD60" s="122"/>
      <c r="AE60" s="122"/>
      <c r="AF60" s="122"/>
      <c r="AG60" s="122"/>
      <c r="AH60" s="125"/>
      <c r="AI60" s="15"/>
      <c r="AJ60" s="15"/>
      <c r="AK60" s="15"/>
      <c r="AL60" s="15"/>
    </row>
    <row r="61" spans="1:38" s="33" customFormat="1" ht="51.75" customHeight="1" x14ac:dyDescent="0.2">
      <c r="A61" s="665" t="s">
        <v>154</v>
      </c>
      <c r="B61" s="665"/>
      <c r="C61" s="665"/>
      <c r="D61" s="665"/>
      <c r="E61" s="665"/>
      <c r="F61" s="665"/>
      <c r="G61" s="665"/>
      <c r="H61" s="665"/>
      <c r="I61" s="665"/>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127"/>
      <c r="AH61" s="81"/>
    </row>
    <row r="62" spans="1:38" ht="47.25" customHeight="1" x14ac:dyDescent="0.2">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643" t="s">
        <v>120</v>
      </c>
      <c r="AB62" s="643"/>
      <c r="AC62" s="643"/>
      <c r="AD62" s="43"/>
      <c r="AE62" s="640" t="s">
        <v>127</v>
      </c>
      <c r="AF62" s="640"/>
      <c r="AG62" s="122"/>
      <c r="AI62" s="130"/>
      <c r="AJ62" s="130"/>
      <c r="AK62" s="130"/>
      <c r="AL62" s="130"/>
    </row>
    <row r="63" spans="1:38" s="8" customFormat="1" ht="39" customHeight="1" x14ac:dyDescent="0.2">
      <c r="A63" s="668" t="s">
        <v>0</v>
      </c>
      <c r="B63" s="668" t="s">
        <v>1</v>
      </c>
      <c r="C63" s="667" t="s">
        <v>106</v>
      </c>
      <c r="D63" s="667"/>
      <c r="E63" s="667" t="s">
        <v>107</v>
      </c>
      <c r="F63" s="667"/>
      <c r="G63" s="667" t="s">
        <v>108</v>
      </c>
      <c r="H63" s="667"/>
      <c r="I63" s="667" t="s">
        <v>109</v>
      </c>
      <c r="J63" s="667"/>
      <c r="K63" s="667" t="s">
        <v>110</v>
      </c>
      <c r="L63" s="667"/>
      <c r="M63" s="667" t="s">
        <v>111</v>
      </c>
      <c r="N63" s="667"/>
      <c r="O63" s="667" t="s">
        <v>112</v>
      </c>
      <c r="P63" s="667"/>
      <c r="Q63" s="667" t="s">
        <v>113</v>
      </c>
      <c r="R63" s="667"/>
      <c r="S63" s="667" t="s">
        <v>114</v>
      </c>
      <c r="T63" s="667"/>
      <c r="U63" s="667" t="s">
        <v>115</v>
      </c>
      <c r="V63" s="667"/>
      <c r="W63" s="667" t="s">
        <v>116</v>
      </c>
      <c r="X63" s="667"/>
      <c r="Y63" s="667" t="s">
        <v>105</v>
      </c>
      <c r="Z63" s="667"/>
      <c r="AA63" s="660" t="s">
        <v>13</v>
      </c>
      <c r="AB63" s="660" t="s">
        <v>14</v>
      </c>
      <c r="AC63" s="660" t="s">
        <v>15</v>
      </c>
      <c r="AD63" s="668" t="s">
        <v>16</v>
      </c>
      <c r="AE63" s="668"/>
      <c r="AF63" s="666" t="s">
        <v>17</v>
      </c>
      <c r="AG63" s="29"/>
      <c r="AH63" s="125"/>
    </row>
    <row r="64" spans="1:38" s="8" customFormat="1" ht="72" customHeight="1" x14ac:dyDescent="0.2">
      <c r="A64" s="668"/>
      <c r="B64" s="668"/>
      <c r="C64" s="128" t="s">
        <v>18</v>
      </c>
      <c r="D64" s="128" t="s">
        <v>19</v>
      </c>
      <c r="E64" s="128" t="s">
        <v>18</v>
      </c>
      <c r="F64" s="128" t="s">
        <v>19</v>
      </c>
      <c r="G64" s="128" t="s">
        <v>18</v>
      </c>
      <c r="H64" s="128" t="s">
        <v>19</v>
      </c>
      <c r="I64" s="128" t="s">
        <v>18</v>
      </c>
      <c r="J64" s="128" t="s">
        <v>19</v>
      </c>
      <c r="K64" s="128" t="s">
        <v>18</v>
      </c>
      <c r="L64" s="128" t="s">
        <v>19</v>
      </c>
      <c r="M64" s="128" t="s">
        <v>18</v>
      </c>
      <c r="N64" s="128" t="s">
        <v>19</v>
      </c>
      <c r="O64" s="128" t="s">
        <v>18</v>
      </c>
      <c r="P64" s="128" t="s">
        <v>19</v>
      </c>
      <c r="Q64" s="128" t="s">
        <v>18</v>
      </c>
      <c r="R64" s="128" t="s">
        <v>19</v>
      </c>
      <c r="S64" s="128" t="s">
        <v>18</v>
      </c>
      <c r="T64" s="128" t="s">
        <v>19</v>
      </c>
      <c r="U64" s="128" t="s">
        <v>18</v>
      </c>
      <c r="V64" s="128" t="s">
        <v>19</v>
      </c>
      <c r="W64" s="128" t="s">
        <v>18</v>
      </c>
      <c r="X64" s="128" t="s">
        <v>19</v>
      </c>
      <c r="Y64" s="128" t="s">
        <v>18</v>
      </c>
      <c r="Z64" s="128" t="s">
        <v>19</v>
      </c>
      <c r="AA64" s="661"/>
      <c r="AB64" s="661"/>
      <c r="AC64" s="661"/>
      <c r="AD64" s="129" t="s">
        <v>18</v>
      </c>
      <c r="AE64" s="129" t="s">
        <v>19</v>
      </c>
      <c r="AF64" s="666"/>
      <c r="AG64" s="29"/>
      <c r="AH64" s="125"/>
    </row>
    <row r="65" spans="1:37" s="51" customFormat="1" ht="42.75" customHeight="1" x14ac:dyDescent="0.2">
      <c r="A65" s="63">
        <v>1</v>
      </c>
      <c r="B65" s="63" t="s">
        <v>84</v>
      </c>
      <c r="C65" s="54">
        <v>0</v>
      </c>
      <c r="D65" s="54">
        <v>0</v>
      </c>
      <c r="E65" s="54">
        <v>0</v>
      </c>
      <c r="F65" s="54">
        <v>0</v>
      </c>
      <c r="G65" s="54">
        <v>0</v>
      </c>
      <c r="H65" s="54">
        <v>0</v>
      </c>
      <c r="I65" s="54">
        <v>0</v>
      </c>
      <c r="J65" s="54">
        <v>0</v>
      </c>
      <c r="K65" s="54">
        <v>12</v>
      </c>
      <c r="L65" s="54">
        <v>0</v>
      </c>
      <c r="M65" s="54">
        <v>18</v>
      </c>
      <c r="N65" s="54">
        <v>0</v>
      </c>
      <c r="O65" s="54">
        <v>0</v>
      </c>
      <c r="P65" s="54">
        <v>0</v>
      </c>
      <c r="Q65" s="54">
        <v>0</v>
      </c>
      <c r="R65" s="54">
        <v>0</v>
      </c>
      <c r="S65" s="54">
        <v>9</v>
      </c>
      <c r="T65" s="54">
        <v>0</v>
      </c>
      <c r="U65" s="54">
        <v>0</v>
      </c>
      <c r="V65" s="54">
        <v>0</v>
      </c>
      <c r="W65" s="54">
        <v>0</v>
      </c>
      <c r="X65" s="54">
        <v>0</v>
      </c>
      <c r="Y65" s="54">
        <v>0</v>
      </c>
      <c r="Z65" s="54">
        <v>0</v>
      </c>
      <c r="AA65" s="54">
        <v>0</v>
      </c>
      <c r="AB65" s="54">
        <v>1</v>
      </c>
      <c r="AC65" s="54">
        <v>0</v>
      </c>
      <c r="AD65" s="54">
        <f t="shared" ref="AD65:AD109" si="23">C65+E65+G65+I65+K65+M65+O65+Q65+S65+U65+W65+Y65+AA65+AB65+AC65</f>
        <v>40</v>
      </c>
      <c r="AE65" s="54">
        <f t="shared" ref="AE65:AE109" si="24">D65+F65+H65+J65+L65+N65+P65+R65+T65+V65+X65+Z65</f>
        <v>0</v>
      </c>
      <c r="AF65" s="54">
        <f>AD65+AE65</f>
        <v>40</v>
      </c>
      <c r="AG65" s="58"/>
      <c r="AH65" s="55"/>
      <c r="AI65" s="53"/>
      <c r="AJ65" s="53"/>
      <c r="AK65" s="53"/>
    </row>
    <row r="66" spans="1:37" s="51" customFormat="1" ht="42.75" customHeight="1" x14ac:dyDescent="0.2">
      <c r="A66" s="63">
        <v>2</v>
      </c>
      <c r="B66" s="63" t="s">
        <v>51</v>
      </c>
      <c r="C66" s="54">
        <v>0</v>
      </c>
      <c r="D66" s="54">
        <v>0</v>
      </c>
      <c r="E66" s="54">
        <v>0</v>
      </c>
      <c r="F66" s="54">
        <v>0</v>
      </c>
      <c r="G66" s="54">
        <v>0</v>
      </c>
      <c r="H66" s="54">
        <v>0</v>
      </c>
      <c r="I66" s="54">
        <v>0</v>
      </c>
      <c r="J66" s="54">
        <v>0</v>
      </c>
      <c r="K66" s="54">
        <v>12</v>
      </c>
      <c r="L66" s="54">
        <v>0</v>
      </c>
      <c r="M66" s="54">
        <v>24</v>
      </c>
      <c r="N66" s="54">
        <v>0</v>
      </c>
      <c r="O66" s="54">
        <v>0</v>
      </c>
      <c r="P66" s="54">
        <v>0</v>
      </c>
      <c r="Q66" s="54">
        <v>0</v>
      </c>
      <c r="R66" s="54">
        <v>0</v>
      </c>
      <c r="S66" s="54">
        <v>14</v>
      </c>
      <c r="T66" s="54">
        <v>0</v>
      </c>
      <c r="U66" s="54">
        <v>0</v>
      </c>
      <c r="V66" s="54">
        <v>0</v>
      </c>
      <c r="W66" s="54">
        <v>0</v>
      </c>
      <c r="X66" s="54">
        <v>0</v>
      </c>
      <c r="Y66" s="54">
        <v>20</v>
      </c>
      <c r="Z66" s="54">
        <v>0</v>
      </c>
      <c r="AA66" s="54">
        <v>0</v>
      </c>
      <c r="AB66" s="54">
        <v>0</v>
      </c>
      <c r="AC66" s="54">
        <v>0</v>
      </c>
      <c r="AD66" s="54">
        <f t="shared" si="23"/>
        <v>70</v>
      </c>
      <c r="AE66" s="54">
        <f t="shared" si="24"/>
        <v>0</v>
      </c>
      <c r="AF66" s="54">
        <f t="shared" ref="AF66:AF109" si="25">AD66+AE66</f>
        <v>70</v>
      </c>
      <c r="AG66" s="58"/>
      <c r="AH66" s="55"/>
      <c r="AI66" s="53"/>
      <c r="AJ66" s="53"/>
      <c r="AK66" s="53"/>
    </row>
    <row r="67" spans="1:37" s="51" customFormat="1" ht="42.75" customHeight="1" x14ac:dyDescent="0.2">
      <c r="A67" s="63">
        <v>3</v>
      </c>
      <c r="B67" s="63" t="s">
        <v>81</v>
      </c>
      <c r="C67" s="54">
        <v>0</v>
      </c>
      <c r="D67" s="54">
        <v>0</v>
      </c>
      <c r="E67" s="54">
        <v>0</v>
      </c>
      <c r="F67" s="54">
        <v>0</v>
      </c>
      <c r="G67" s="54">
        <v>0</v>
      </c>
      <c r="H67" s="54">
        <v>0</v>
      </c>
      <c r="I67" s="54">
        <v>0</v>
      </c>
      <c r="J67" s="54">
        <v>0</v>
      </c>
      <c r="K67" s="54">
        <v>16</v>
      </c>
      <c r="L67" s="54">
        <v>0</v>
      </c>
      <c r="M67" s="54">
        <v>15</v>
      </c>
      <c r="N67" s="54">
        <v>0</v>
      </c>
      <c r="O67" s="54">
        <v>0</v>
      </c>
      <c r="P67" s="54">
        <v>0</v>
      </c>
      <c r="Q67" s="54">
        <v>0</v>
      </c>
      <c r="R67" s="54">
        <v>0</v>
      </c>
      <c r="S67" s="54">
        <v>39</v>
      </c>
      <c r="T67" s="54">
        <v>0</v>
      </c>
      <c r="U67" s="54">
        <v>0</v>
      </c>
      <c r="V67" s="54">
        <v>0</v>
      </c>
      <c r="W67" s="54">
        <v>0</v>
      </c>
      <c r="X67" s="54">
        <v>0</v>
      </c>
      <c r="Y67" s="54">
        <v>1</v>
      </c>
      <c r="Z67" s="54">
        <v>0</v>
      </c>
      <c r="AA67" s="54">
        <v>0</v>
      </c>
      <c r="AB67" s="54">
        <v>0</v>
      </c>
      <c r="AC67" s="54">
        <v>0</v>
      </c>
      <c r="AD67" s="54">
        <f t="shared" si="23"/>
        <v>71</v>
      </c>
      <c r="AE67" s="54">
        <f t="shared" si="24"/>
        <v>0</v>
      </c>
      <c r="AF67" s="54">
        <f t="shared" si="25"/>
        <v>71</v>
      </c>
      <c r="AG67" s="58"/>
      <c r="AH67" s="55"/>
      <c r="AI67" s="53"/>
      <c r="AJ67" s="53"/>
      <c r="AK67" s="53"/>
    </row>
    <row r="68" spans="1:37" s="127" customFormat="1" ht="42.75" customHeight="1" x14ac:dyDescent="0.2">
      <c r="A68" s="641" t="s">
        <v>56</v>
      </c>
      <c r="B68" s="642"/>
      <c r="C68" s="57">
        <f>SUM(C65:C67)</f>
        <v>0</v>
      </c>
      <c r="D68" s="57">
        <f t="shared" ref="D68:AC68" si="26">SUM(D65:D67)</f>
        <v>0</v>
      </c>
      <c r="E68" s="57">
        <f t="shared" si="26"/>
        <v>0</v>
      </c>
      <c r="F68" s="57">
        <f t="shared" si="26"/>
        <v>0</v>
      </c>
      <c r="G68" s="57">
        <f t="shared" si="26"/>
        <v>0</v>
      </c>
      <c r="H68" s="57">
        <f t="shared" si="26"/>
        <v>0</v>
      </c>
      <c r="I68" s="57">
        <f t="shared" si="26"/>
        <v>0</v>
      </c>
      <c r="J68" s="57">
        <f t="shared" si="26"/>
        <v>0</v>
      </c>
      <c r="K68" s="57">
        <f t="shared" si="26"/>
        <v>40</v>
      </c>
      <c r="L68" s="57">
        <f t="shared" si="26"/>
        <v>0</v>
      </c>
      <c r="M68" s="57">
        <f t="shared" si="26"/>
        <v>57</v>
      </c>
      <c r="N68" s="57">
        <f t="shared" si="26"/>
        <v>0</v>
      </c>
      <c r="O68" s="57">
        <f t="shared" si="26"/>
        <v>0</v>
      </c>
      <c r="P68" s="57">
        <f t="shared" si="26"/>
        <v>0</v>
      </c>
      <c r="Q68" s="57">
        <f t="shared" si="26"/>
        <v>0</v>
      </c>
      <c r="R68" s="57">
        <f t="shared" si="26"/>
        <v>0</v>
      </c>
      <c r="S68" s="57">
        <f t="shared" si="26"/>
        <v>62</v>
      </c>
      <c r="T68" s="57">
        <f t="shared" si="26"/>
        <v>0</v>
      </c>
      <c r="U68" s="57">
        <f t="shared" si="26"/>
        <v>0</v>
      </c>
      <c r="V68" s="57">
        <f t="shared" si="26"/>
        <v>0</v>
      </c>
      <c r="W68" s="57">
        <f t="shared" si="26"/>
        <v>0</v>
      </c>
      <c r="X68" s="57">
        <f t="shared" si="26"/>
        <v>0</v>
      </c>
      <c r="Y68" s="57">
        <f t="shared" si="26"/>
        <v>21</v>
      </c>
      <c r="Z68" s="57">
        <f t="shared" si="26"/>
        <v>0</v>
      </c>
      <c r="AA68" s="57">
        <f t="shared" si="26"/>
        <v>0</v>
      </c>
      <c r="AB68" s="57">
        <f t="shared" si="26"/>
        <v>1</v>
      </c>
      <c r="AC68" s="57">
        <f t="shared" si="26"/>
        <v>0</v>
      </c>
      <c r="AD68" s="57">
        <f t="shared" si="23"/>
        <v>181</v>
      </c>
      <c r="AE68" s="57">
        <f t="shared" si="24"/>
        <v>0</v>
      </c>
      <c r="AF68" s="57">
        <f t="shared" si="25"/>
        <v>181</v>
      </c>
      <c r="AG68" s="59"/>
      <c r="AH68" s="125"/>
      <c r="AI68" s="52"/>
      <c r="AJ68" s="52"/>
      <c r="AK68" s="52"/>
    </row>
    <row r="69" spans="1:37" s="51" customFormat="1" ht="42.75" customHeight="1" x14ac:dyDescent="0.2">
      <c r="A69" s="63">
        <v>4</v>
      </c>
      <c r="B69" s="63" t="s">
        <v>48</v>
      </c>
      <c r="C69" s="54">
        <v>0</v>
      </c>
      <c r="D69" s="54">
        <v>0</v>
      </c>
      <c r="E69" s="54">
        <v>0</v>
      </c>
      <c r="F69" s="54">
        <v>0</v>
      </c>
      <c r="G69" s="54">
        <v>0</v>
      </c>
      <c r="H69" s="54">
        <v>0</v>
      </c>
      <c r="I69" s="54">
        <v>0</v>
      </c>
      <c r="J69" s="54">
        <v>0</v>
      </c>
      <c r="K69" s="54">
        <v>64</v>
      </c>
      <c r="L69" s="54">
        <v>0</v>
      </c>
      <c r="M69" s="54">
        <v>41</v>
      </c>
      <c r="N69" s="54">
        <v>0</v>
      </c>
      <c r="O69" s="54">
        <v>0</v>
      </c>
      <c r="P69" s="54">
        <v>0</v>
      </c>
      <c r="Q69" s="54">
        <v>1</v>
      </c>
      <c r="R69" s="54">
        <v>0</v>
      </c>
      <c r="S69" s="54">
        <v>31</v>
      </c>
      <c r="T69" s="54">
        <v>0</v>
      </c>
      <c r="U69" s="54">
        <v>0</v>
      </c>
      <c r="V69" s="54">
        <v>0</v>
      </c>
      <c r="W69" s="54">
        <v>0</v>
      </c>
      <c r="X69" s="54">
        <v>0</v>
      </c>
      <c r="Y69" s="54">
        <v>3</v>
      </c>
      <c r="Z69" s="54">
        <v>0</v>
      </c>
      <c r="AA69" s="54">
        <v>0</v>
      </c>
      <c r="AB69" s="54">
        <v>0</v>
      </c>
      <c r="AC69" s="54">
        <v>2</v>
      </c>
      <c r="AD69" s="54">
        <f t="shared" si="23"/>
        <v>142</v>
      </c>
      <c r="AE69" s="54">
        <f t="shared" si="24"/>
        <v>0</v>
      </c>
      <c r="AF69" s="54">
        <f t="shared" si="25"/>
        <v>142</v>
      </c>
      <c r="AG69" s="58"/>
      <c r="AH69" s="55"/>
      <c r="AI69" s="53"/>
      <c r="AJ69" s="53"/>
      <c r="AK69" s="53"/>
    </row>
    <row r="70" spans="1:37" s="51" customFormat="1" ht="42.75" customHeight="1" x14ac:dyDescent="0.2">
      <c r="A70" s="63">
        <v>5</v>
      </c>
      <c r="B70" s="63" t="s">
        <v>49</v>
      </c>
      <c r="C70" s="54">
        <v>0</v>
      </c>
      <c r="D70" s="54">
        <v>0</v>
      </c>
      <c r="E70" s="54">
        <v>0</v>
      </c>
      <c r="F70" s="54">
        <v>0</v>
      </c>
      <c r="G70" s="54">
        <v>1</v>
      </c>
      <c r="H70" s="54">
        <v>0</v>
      </c>
      <c r="I70" s="54">
        <v>0</v>
      </c>
      <c r="J70" s="54">
        <v>0</v>
      </c>
      <c r="K70" s="54">
        <v>30</v>
      </c>
      <c r="L70" s="54">
        <v>0</v>
      </c>
      <c r="M70" s="54">
        <v>70</v>
      </c>
      <c r="N70" s="54">
        <v>0</v>
      </c>
      <c r="O70" s="54">
        <v>0</v>
      </c>
      <c r="P70" s="54">
        <v>0</v>
      </c>
      <c r="Q70" s="54">
        <v>0</v>
      </c>
      <c r="R70" s="54">
        <v>0</v>
      </c>
      <c r="S70" s="54">
        <v>44</v>
      </c>
      <c r="T70" s="54">
        <v>0</v>
      </c>
      <c r="U70" s="54">
        <v>0</v>
      </c>
      <c r="V70" s="54">
        <v>0</v>
      </c>
      <c r="W70" s="54">
        <v>0</v>
      </c>
      <c r="X70" s="54">
        <v>0</v>
      </c>
      <c r="Y70" s="54">
        <v>2</v>
      </c>
      <c r="Z70" s="54">
        <v>0</v>
      </c>
      <c r="AA70" s="54">
        <v>0</v>
      </c>
      <c r="AB70" s="54">
        <v>0</v>
      </c>
      <c r="AC70" s="54">
        <v>0</v>
      </c>
      <c r="AD70" s="54">
        <f t="shared" si="23"/>
        <v>147</v>
      </c>
      <c r="AE70" s="54">
        <f t="shared" si="24"/>
        <v>0</v>
      </c>
      <c r="AF70" s="54">
        <f t="shared" si="25"/>
        <v>147</v>
      </c>
      <c r="AG70" s="58"/>
      <c r="AH70" s="55"/>
      <c r="AI70" s="53"/>
      <c r="AJ70" s="53"/>
      <c r="AK70" s="53"/>
    </row>
    <row r="71" spans="1:37" s="51" customFormat="1" ht="42.75" customHeight="1" x14ac:dyDescent="0.2">
      <c r="A71" s="63">
        <v>6</v>
      </c>
      <c r="B71" s="63" t="s">
        <v>20</v>
      </c>
      <c r="C71" s="54">
        <v>0</v>
      </c>
      <c r="D71" s="54">
        <v>0</v>
      </c>
      <c r="E71" s="54">
        <v>0</v>
      </c>
      <c r="F71" s="54">
        <v>0</v>
      </c>
      <c r="G71" s="54">
        <v>1</v>
      </c>
      <c r="H71" s="54">
        <v>0</v>
      </c>
      <c r="I71" s="54">
        <v>0</v>
      </c>
      <c r="J71" s="54">
        <v>0</v>
      </c>
      <c r="K71" s="54">
        <v>48</v>
      </c>
      <c r="L71" s="54">
        <v>0</v>
      </c>
      <c r="M71" s="54">
        <v>57</v>
      </c>
      <c r="N71" s="54">
        <v>0</v>
      </c>
      <c r="O71" s="54">
        <v>1</v>
      </c>
      <c r="P71" s="54">
        <v>0</v>
      </c>
      <c r="Q71" s="54">
        <v>0</v>
      </c>
      <c r="R71" s="54">
        <v>0</v>
      </c>
      <c r="S71" s="54">
        <v>55</v>
      </c>
      <c r="T71" s="54">
        <v>0</v>
      </c>
      <c r="U71" s="54">
        <v>0</v>
      </c>
      <c r="V71" s="54">
        <v>0</v>
      </c>
      <c r="W71" s="54">
        <v>0</v>
      </c>
      <c r="X71" s="54">
        <v>0</v>
      </c>
      <c r="Y71" s="54">
        <v>16</v>
      </c>
      <c r="Z71" s="54">
        <v>0</v>
      </c>
      <c r="AA71" s="54">
        <v>0</v>
      </c>
      <c r="AB71" s="54">
        <v>0</v>
      </c>
      <c r="AC71" s="54">
        <v>1</v>
      </c>
      <c r="AD71" s="54">
        <f t="shared" si="23"/>
        <v>179</v>
      </c>
      <c r="AE71" s="54">
        <f t="shared" si="24"/>
        <v>0</v>
      </c>
      <c r="AF71" s="54">
        <f t="shared" si="25"/>
        <v>179</v>
      </c>
      <c r="AG71" s="58"/>
      <c r="AH71" s="55"/>
      <c r="AI71" s="53"/>
      <c r="AJ71" s="53"/>
      <c r="AK71" s="53"/>
    </row>
    <row r="72" spans="1:37" s="127" customFormat="1" ht="42.75" customHeight="1" x14ac:dyDescent="0.2">
      <c r="A72" s="641" t="s">
        <v>21</v>
      </c>
      <c r="B72" s="642"/>
      <c r="C72" s="57">
        <f>SUM(C69:C71)</f>
        <v>0</v>
      </c>
      <c r="D72" s="57">
        <f t="shared" ref="D72:AC72" si="27">SUM(D69:D71)</f>
        <v>0</v>
      </c>
      <c r="E72" s="57">
        <f t="shared" si="27"/>
        <v>0</v>
      </c>
      <c r="F72" s="57">
        <f t="shared" si="27"/>
        <v>0</v>
      </c>
      <c r="G72" s="57">
        <f t="shared" si="27"/>
        <v>2</v>
      </c>
      <c r="H72" s="57">
        <f t="shared" si="27"/>
        <v>0</v>
      </c>
      <c r="I72" s="57">
        <f t="shared" si="27"/>
        <v>0</v>
      </c>
      <c r="J72" s="57">
        <f t="shared" si="27"/>
        <v>0</v>
      </c>
      <c r="K72" s="57">
        <f t="shared" si="27"/>
        <v>142</v>
      </c>
      <c r="L72" s="57">
        <f t="shared" si="27"/>
        <v>0</v>
      </c>
      <c r="M72" s="57">
        <f t="shared" si="27"/>
        <v>168</v>
      </c>
      <c r="N72" s="57">
        <f t="shared" si="27"/>
        <v>0</v>
      </c>
      <c r="O72" s="57">
        <f t="shared" si="27"/>
        <v>1</v>
      </c>
      <c r="P72" s="57">
        <f t="shared" si="27"/>
        <v>0</v>
      </c>
      <c r="Q72" s="57">
        <f t="shared" si="27"/>
        <v>1</v>
      </c>
      <c r="R72" s="57">
        <f t="shared" si="27"/>
        <v>0</v>
      </c>
      <c r="S72" s="57">
        <f t="shared" si="27"/>
        <v>130</v>
      </c>
      <c r="T72" s="57">
        <f t="shared" si="27"/>
        <v>0</v>
      </c>
      <c r="U72" s="57">
        <f t="shared" si="27"/>
        <v>0</v>
      </c>
      <c r="V72" s="57">
        <f t="shared" si="27"/>
        <v>0</v>
      </c>
      <c r="W72" s="57">
        <f t="shared" si="27"/>
        <v>0</v>
      </c>
      <c r="X72" s="57">
        <f t="shared" si="27"/>
        <v>0</v>
      </c>
      <c r="Y72" s="57">
        <f t="shared" si="27"/>
        <v>21</v>
      </c>
      <c r="Z72" s="57">
        <f t="shared" si="27"/>
        <v>0</v>
      </c>
      <c r="AA72" s="57">
        <f t="shared" si="27"/>
        <v>0</v>
      </c>
      <c r="AB72" s="57">
        <f t="shared" si="27"/>
        <v>0</v>
      </c>
      <c r="AC72" s="57">
        <f t="shared" si="27"/>
        <v>3</v>
      </c>
      <c r="AD72" s="57">
        <f t="shared" si="23"/>
        <v>468</v>
      </c>
      <c r="AE72" s="57">
        <f t="shared" si="24"/>
        <v>0</v>
      </c>
      <c r="AF72" s="57">
        <f t="shared" si="25"/>
        <v>468</v>
      </c>
      <c r="AG72" s="59"/>
      <c r="AH72" s="125"/>
      <c r="AI72" s="52"/>
      <c r="AJ72" s="52"/>
      <c r="AK72" s="52"/>
    </row>
    <row r="73" spans="1:37" s="127" customFormat="1" ht="42.75" customHeight="1" x14ac:dyDescent="0.2">
      <c r="A73" s="641" t="s">
        <v>148</v>
      </c>
      <c r="B73" s="642"/>
      <c r="C73" s="57">
        <f>C68+C72</f>
        <v>0</v>
      </c>
      <c r="D73" s="57">
        <f t="shared" ref="D73:AC73" si="28">D68+D72</f>
        <v>0</v>
      </c>
      <c r="E73" s="57">
        <f t="shared" si="28"/>
        <v>0</v>
      </c>
      <c r="F73" s="57">
        <f t="shared" si="28"/>
        <v>0</v>
      </c>
      <c r="G73" s="57">
        <f t="shared" si="28"/>
        <v>2</v>
      </c>
      <c r="H73" s="57">
        <f t="shared" si="28"/>
        <v>0</v>
      </c>
      <c r="I73" s="57">
        <f t="shared" si="28"/>
        <v>0</v>
      </c>
      <c r="J73" s="57">
        <f t="shared" si="28"/>
        <v>0</v>
      </c>
      <c r="K73" s="57">
        <f t="shared" si="28"/>
        <v>182</v>
      </c>
      <c r="L73" s="57">
        <f t="shared" si="28"/>
        <v>0</v>
      </c>
      <c r="M73" s="57">
        <f t="shared" si="28"/>
        <v>225</v>
      </c>
      <c r="N73" s="57">
        <f t="shared" si="28"/>
        <v>0</v>
      </c>
      <c r="O73" s="57">
        <f t="shared" si="28"/>
        <v>1</v>
      </c>
      <c r="P73" s="57">
        <f t="shared" si="28"/>
        <v>0</v>
      </c>
      <c r="Q73" s="57">
        <f t="shared" si="28"/>
        <v>1</v>
      </c>
      <c r="R73" s="57">
        <f t="shared" si="28"/>
        <v>0</v>
      </c>
      <c r="S73" s="57">
        <f t="shared" si="28"/>
        <v>192</v>
      </c>
      <c r="T73" s="57">
        <f t="shared" si="28"/>
        <v>0</v>
      </c>
      <c r="U73" s="57">
        <f t="shared" si="28"/>
        <v>0</v>
      </c>
      <c r="V73" s="57">
        <f t="shared" si="28"/>
        <v>0</v>
      </c>
      <c r="W73" s="57">
        <f t="shared" si="28"/>
        <v>0</v>
      </c>
      <c r="X73" s="57">
        <f t="shared" si="28"/>
        <v>0</v>
      </c>
      <c r="Y73" s="57">
        <f t="shared" si="28"/>
        <v>42</v>
      </c>
      <c r="Z73" s="57">
        <f t="shared" si="28"/>
        <v>0</v>
      </c>
      <c r="AA73" s="57">
        <f t="shared" si="28"/>
        <v>0</v>
      </c>
      <c r="AB73" s="57">
        <f t="shared" si="28"/>
        <v>1</v>
      </c>
      <c r="AC73" s="57">
        <f t="shared" si="28"/>
        <v>3</v>
      </c>
      <c r="AD73" s="57">
        <f t="shared" si="23"/>
        <v>649</v>
      </c>
      <c r="AE73" s="57">
        <f t="shared" si="24"/>
        <v>0</v>
      </c>
      <c r="AF73" s="57">
        <f t="shared" si="25"/>
        <v>649</v>
      </c>
      <c r="AG73" s="59"/>
      <c r="AH73" s="125"/>
      <c r="AI73" s="52"/>
      <c r="AJ73" s="52"/>
      <c r="AK73" s="52"/>
    </row>
    <row r="74" spans="1:37" s="51" customFormat="1" ht="42.75" customHeight="1" x14ac:dyDescent="0.2">
      <c r="A74" s="63">
        <v>7</v>
      </c>
      <c r="B74" s="63" t="s">
        <v>46</v>
      </c>
      <c r="C74" s="54">
        <v>0</v>
      </c>
      <c r="D74" s="54">
        <v>0</v>
      </c>
      <c r="E74" s="54">
        <v>0</v>
      </c>
      <c r="F74" s="54">
        <v>0</v>
      </c>
      <c r="G74" s="54">
        <v>0</v>
      </c>
      <c r="H74" s="54">
        <v>0</v>
      </c>
      <c r="I74" s="54">
        <v>0</v>
      </c>
      <c r="J74" s="54">
        <v>0</v>
      </c>
      <c r="K74" s="54">
        <v>9</v>
      </c>
      <c r="L74" s="54">
        <v>0</v>
      </c>
      <c r="M74" s="54">
        <v>58</v>
      </c>
      <c r="N74" s="54">
        <v>0</v>
      </c>
      <c r="O74" s="54">
        <v>0</v>
      </c>
      <c r="P74" s="54">
        <v>0</v>
      </c>
      <c r="Q74" s="54">
        <v>0</v>
      </c>
      <c r="R74" s="54">
        <v>0</v>
      </c>
      <c r="S74" s="54">
        <v>34</v>
      </c>
      <c r="T74" s="54">
        <v>0</v>
      </c>
      <c r="U74" s="54">
        <v>0</v>
      </c>
      <c r="V74" s="54">
        <v>0</v>
      </c>
      <c r="W74" s="54">
        <v>0</v>
      </c>
      <c r="X74" s="54">
        <v>0</v>
      </c>
      <c r="Y74" s="54">
        <v>16</v>
      </c>
      <c r="Z74" s="54">
        <v>0</v>
      </c>
      <c r="AA74" s="54">
        <v>0</v>
      </c>
      <c r="AB74" s="54">
        <v>0</v>
      </c>
      <c r="AC74" s="54">
        <v>0</v>
      </c>
      <c r="AD74" s="54">
        <f t="shared" si="23"/>
        <v>117</v>
      </c>
      <c r="AE74" s="54">
        <f t="shared" si="24"/>
        <v>0</v>
      </c>
      <c r="AF74" s="54">
        <f t="shared" si="25"/>
        <v>117</v>
      </c>
      <c r="AG74" s="58"/>
      <c r="AH74" s="55"/>
      <c r="AI74" s="53"/>
      <c r="AJ74" s="53"/>
      <c r="AK74" s="53"/>
    </row>
    <row r="75" spans="1:37" s="51" customFormat="1" ht="42.75" customHeight="1" x14ac:dyDescent="0.2">
      <c r="A75" s="63">
        <v>8</v>
      </c>
      <c r="B75" s="63" t="s">
        <v>157</v>
      </c>
      <c r="C75" s="54">
        <v>0</v>
      </c>
      <c r="D75" s="54">
        <v>0</v>
      </c>
      <c r="E75" s="54">
        <v>0</v>
      </c>
      <c r="F75" s="54">
        <v>0</v>
      </c>
      <c r="G75" s="54">
        <v>0</v>
      </c>
      <c r="H75" s="54">
        <v>0</v>
      </c>
      <c r="I75" s="54">
        <v>0</v>
      </c>
      <c r="J75" s="54">
        <v>0</v>
      </c>
      <c r="K75" s="54">
        <v>11</v>
      </c>
      <c r="L75" s="54">
        <v>0</v>
      </c>
      <c r="M75" s="54">
        <v>19</v>
      </c>
      <c r="N75" s="54">
        <v>0</v>
      </c>
      <c r="O75" s="54">
        <v>0</v>
      </c>
      <c r="P75" s="54">
        <v>0</v>
      </c>
      <c r="Q75" s="54">
        <v>0</v>
      </c>
      <c r="R75" s="54">
        <v>0</v>
      </c>
      <c r="S75" s="54">
        <v>97</v>
      </c>
      <c r="T75" s="54">
        <v>0</v>
      </c>
      <c r="U75" s="54">
        <v>0</v>
      </c>
      <c r="V75" s="54">
        <v>0</v>
      </c>
      <c r="W75" s="54">
        <v>0</v>
      </c>
      <c r="X75" s="54">
        <v>0</v>
      </c>
      <c r="Y75" s="54">
        <v>22</v>
      </c>
      <c r="Z75" s="54">
        <v>0</v>
      </c>
      <c r="AA75" s="54">
        <v>1</v>
      </c>
      <c r="AB75" s="54">
        <v>0</v>
      </c>
      <c r="AC75" s="54">
        <v>12</v>
      </c>
      <c r="AD75" s="54">
        <f>C75+E75+G75+I75+K75+M75+O75+Q75+S75+U75+W75+Y75+AA75+AB75+AC75</f>
        <v>162</v>
      </c>
      <c r="AE75" s="54">
        <f>D75+F75+H75+J75+L75+N75+P75+R75+T75+V75+X75+Z75</f>
        <v>0</v>
      </c>
      <c r="AF75" s="54">
        <f>AD75+AE75</f>
        <v>162</v>
      </c>
      <c r="AG75" s="58"/>
      <c r="AH75" s="55"/>
      <c r="AI75" s="53"/>
      <c r="AJ75" s="53"/>
      <c r="AK75" s="53"/>
    </row>
    <row r="76" spans="1:37" s="51" customFormat="1" ht="42.75" customHeight="1" x14ac:dyDescent="0.2">
      <c r="A76" s="63">
        <v>9</v>
      </c>
      <c r="B76" s="63" t="s">
        <v>47</v>
      </c>
      <c r="C76" s="54">
        <v>0</v>
      </c>
      <c r="D76" s="54">
        <v>0</v>
      </c>
      <c r="E76" s="54">
        <v>0</v>
      </c>
      <c r="F76" s="54">
        <v>0</v>
      </c>
      <c r="G76" s="54">
        <v>0</v>
      </c>
      <c r="H76" s="54">
        <v>0</v>
      </c>
      <c r="I76" s="54">
        <v>0</v>
      </c>
      <c r="J76" s="54">
        <v>0</v>
      </c>
      <c r="K76" s="54">
        <v>45</v>
      </c>
      <c r="L76" s="54">
        <v>0</v>
      </c>
      <c r="M76" s="54">
        <v>54</v>
      </c>
      <c r="N76" s="54">
        <v>0</v>
      </c>
      <c r="O76" s="54">
        <v>0</v>
      </c>
      <c r="P76" s="54">
        <v>0</v>
      </c>
      <c r="Q76" s="54">
        <v>0</v>
      </c>
      <c r="R76" s="54">
        <v>0</v>
      </c>
      <c r="S76" s="54">
        <v>22</v>
      </c>
      <c r="T76" s="54">
        <v>0</v>
      </c>
      <c r="U76" s="54">
        <v>0</v>
      </c>
      <c r="V76" s="54">
        <v>0</v>
      </c>
      <c r="W76" s="54">
        <v>0</v>
      </c>
      <c r="X76" s="54">
        <v>0</v>
      </c>
      <c r="Y76" s="54">
        <v>10</v>
      </c>
      <c r="Z76" s="54">
        <v>0</v>
      </c>
      <c r="AA76" s="54">
        <v>0</v>
      </c>
      <c r="AB76" s="54">
        <v>0</v>
      </c>
      <c r="AC76" s="54">
        <v>1</v>
      </c>
      <c r="AD76" s="54">
        <f>C76+E76+G76+I76+K76+M76+O76+Q76+S76+U76+W76+Y76+AA76+AB76+AC76</f>
        <v>132</v>
      </c>
      <c r="AE76" s="54">
        <f>D76+F76+H76+J76+L76+N76+P76+R76+T76+V76+X76+Z76</f>
        <v>0</v>
      </c>
      <c r="AF76" s="54">
        <f>AD76+AE76</f>
        <v>132</v>
      </c>
      <c r="AG76" s="58"/>
      <c r="AH76" s="55"/>
      <c r="AI76" s="53"/>
      <c r="AJ76" s="53"/>
      <c r="AK76" s="53"/>
    </row>
    <row r="77" spans="1:37" s="51" customFormat="1" ht="42.75" customHeight="1" x14ac:dyDescent="0.2">
      <c r="A77" s="63">
        <v>10</v>
      </c>
      <c r="B77" s="63" t="s">
        <v>50</v>
      </c>
      <c r="C77" s="54">
        <v>0</v>
      </c>
      <c r="D77" s="54">
        <v>0</v>
      </c>
      <c r="E77" s="54">
        <v>0</v>
      </c>
      <c r="F77" s="54">
        <v>0</v>
      </c>
      <c r="G77" s="54">
        <v>0</v>
      </c>
      <c r="H77" s="54">
        <v>0</v>
      </c>
      <c r="I77" s="54">
        <v>3</v>
      </c>
      <c r="J77" s="54">
        <v>0</v>
      </c>
      <c r="K77" s="54">
        <v>7</v>
      </c>
      <c r="L77" s="54">
        <v>0</v>
      </c>
      <c r="M77" s="54">
        <v>0</v>
      </c>
      <c r="N77" s="54">
        <v>0</v>
      </c>
      <c r="O77" s="54">
        <v>0</v>
      </c>
      <c r="P77" s="54">
        <v>0</v>
      </c>
      <c r="Q77" s="54">
        <v>2</v>
      </c>
      <c r="R77" s="54">
        <v>0</v>
      </c>
      <c r="S77" s="54">
        <v>0</v>
      </c>
      <c r="T77" s="54">
        <v>0</v>
      </c>
      <c r="U77" s="54">
        <v>0</v>
      </c>
      <c r="V77" s="54">
        <v>0</v>
      </c>
      <c r="W77" s="54">
        <v>0</v>
      </c>
      <c r="X77" s="54">
        <v>0</v>
      </c>
      <c r="Y77" s="54">
        <v>0</v>
      </c>
      <c r="Z77" s="54">
        <v>0</v>
      </c>
      <c r="AA77" s="54">
        <v>0</v>
      </c>
      <c r="AB77" s="54">
        <v>0</v>
      </c>
      <c r="AC77" s="54">
        <v>0</v>
      </c>
      <c r="AD77" s="54">
        <f>C77+E77+G77+I77+K77+M77+O77+Q77+S77+U77+W77+Y77+AA77+AB77+AC77</f>
        <v>12</v>
      </c>
      <c r="AE77" s="54">
        <f>D77+F77+H77+J77+L77+N77+P77+R77+T77+V77+X77+Z77</f>
        <v>0</v>
      </c>
      <c r="AF77" s="54">
        <f>AD77+AE77</f>
        <v>12</v>
      </c>
      <c r="AG77" s="58"/>
      <c r="AH77" s="55"/>
      <c r="AI77" s="53"/>
      <c r="AJ77" s="53"/>
      <c r="AK77" s="53"/>
    </row>
    <row r="78" spans="1:37" s="127" customFormat="1" ht="42.75" customHeight="1" x14ac:dyDescent="0.2">
      <c r="A78" s="641" t="s">
        <v>55</v>
      </c>
      <c r="B78" s="642"/>
      <c r="C78" s="57">
        <f t="shared" ref="C78:AC78" si="29">SUM(C74:C77)</f>
        <v>0</v>
      </c>
      <c r="D78" s="57">
        <f t="shared" si="29"/>
        <v>0</v>
      </c>
      <c r="E78" s="57">
        <f t="shared" si="29"/>
        <v>0</v>
      </c>
      <c r="F78" s="57">
        <f t="shared" si="29"/>
        <v>0</v>
      </c>
      <c r="G78" s="57">
        <f t="shared" si="29"/>
        <v>0</v>
      </c>
      <c r="H78" s="57">
        <f t="shared" si="29"/>
        <v>0</v>
      </c>
      <c r="I78" s="57">
        <f t="shared" si="29"/>
        <v>3</v>
      </c>
      <c r="J78" s="57">
        <f t="shared" si="29"/>
        <v>0</v>
      </c>
      <c r="K78" s="57">
        <f t="shared" si="29"/>
        <v>72</v>
      </c>
      <c r="L78" s="57">
        <f t="shared" si="29"/>
        <v>0</v>
      </c>
      <c r="M78" s="57">
        <f t="shared" si="29"/>
        <v>131</v>
      </c>
      <c r="N78" s="57">
        <f t="shared" si="29"/>
        <v>0</v>
      </c>
      <c r="O78" s="57">
        <f t="shared" si="29"/>
        <v>0</v>
      </c>
      <c r="P78" s="57">
        <f t="shared" si="29"/>
        <v>0</v>
      </c>
      <c r="Q78" s="57">
        <f t="shared" si="29"/>
        <v>2</v>
      </c>
      <c r="R78" s="57">
        <f t="shared" si="29"/>
        <v>0</v>
      </c>
      <c r="S78" s="57">
        <f t="shared" si="29"/>
        <v>153</v>
      </c>
      <c r="T78" s="57">
        <f t="shared" si="29"/>
        <v>0</v>
      </c>
      <c r="U78" s="57">
        <f t="shared" si="29"/>
        <v>0</v>
      </c>
      <c r="V78" s="57">
        <f t="shared" si="29"/>
        <v>0</v>
      </c>
      <c r="W78" s="57">
        <f t="shared" si="29"/>
        <v>0</v>
      </c>
      <c r="X78" s="57">
        <f t="shared" si="29"/>
        <v>0</v>
      </c>
      <c r="Y78" s="57">
        <f t="shared" si="29"/>
        <v>48</v>
      </c>
      <c r="Z78" s="57">
        <f t="shared" si="29"/>
        <v>0</v>
      </c>
      <c r="AA78" s="57">
        <f t="shared" si="29"/>
        <v>1</v>
      </c>
      <c r="AB78" s="57">
        <f t="shared" si="29"/>
        <v>0</v>
      </c>
      <c r="AC78" s="57">
        <f t="shared" si="29"/>
        <v>13</v>
      </c>
      <c r="AD78" s="57">
        <f t="shared" si="23"/>
        <v>423</v>
      </c>
      <c r="AE78" s="57">
        <f t="shared" si="24"/>
        <v>0</v>
      </c>
      <c r="AF78" s="57">
        <f t="shared" si="25"/>
        <v>423</v>
      </c>
      <c r="AG78" s="59"/>
      <c r="AH78" s="125"/>
      <c r="AI78" s="52"/>
      <c r="AJ78" s="52"/>
      <c r="AK78" s="52"/>
    </row>
    <row r="79" spans="1:37" s="51" customFormat="1" ht="42.75" customHeight="1" x14ac:dyDescent="0.2">
      <c r="A79" s="63">
        <v>11</v>
      </c>
      <c r="B79" s="63" t="s">
        <v>52</v>
      </c>
      <c r="C79" s="54">
        <v>0</v>
      </c>
      <c r="D79" s="54">
        <v>0</v>
      </c>
      <c r="E79" s="54">
        <v>0</v>
      </c>
      <c r="F79" s="54">
        <v>0</v>
      </c>
      <c r="G79" s="54">
        <v>0</v>
      </c>
      <c r="H79" s="54">
        <v>0</v>
      </c>
      <c r="I79" s="54">
        <v>0</v>
      </c>
      <c r="J79" s="54">
        <v>0</v>
      </c>
      <c r="K79" s="54">
        <v>1</v>
      </c>
      <c r="L79" s="54">
        <v>0</v>
      </c>
      <c r="M79" s="54">
        <v>16</v>
      </c>
      <c r="N79" s="54">
        <v>0</v>
      </c>
      <c r="O79" s="54">
        <v>0</v>
      </c>
      <c r="P79" s="54">
        <v>0</v>
      </c>
      <c r="Q79" s="54">
        <v>0</v>
      </c>
      <c r="R79" s="54">
        <v>0</v>
      </c>
      <c r="S79" s="54">
        <v>12</v>
      </c>
      <c r="T79" s="54">
        <v>0</v>
      </c>
      <c r="U79" s="54">
        <v>0</v>
      </c>
      <c r="V79" s="54">
        <v>0</v>
      </c>
      <c r="W79" s="54">
        <v>0</v>
      </c>
      <c r="X79" s="54">
        <v>0</v>
      </c>
      <c r="Y79" s="54">
        <v>13</v>
      </c>
      <c r="Z79" s="54">
        <v>0</v>
      </c>
      <c r="AA79" s="54">
        <v>0</v>
      </c>
      <c r="AB79" s="54">
        <v>0</v>
      </c>
      <c r="AC79" s="54">
        <v>0</v>
      </c>
      <c r="AD79" s="54">
        <f t="shared" si="23"/>
        <v>42</v>
      </c>
      <c r="AE79" s="54">
        <f t="shared" si="24"/>
        <v>0</v>
      </c>
      <c r="AF79" s="54">
        <f t="shared" si="25"/>
        <v>42</v>
      </c>
      <c r="AG79" s="58"/>
      <c r="AH79" s="55"/>
      <c r="AI79" s="53"/>
      <c r="AJ79" s="53"/>
      <c r="AK79" s="53"/>
    </row>
    <row r="80" spans="1:37" s="51" customFormat="1" ht="42.75" customHeight="1" x14ac:dyDescent="0.2">
      <c r="A80" s="63">
        <v>12</v>
      </c>
      <c r="B80" s="63" t="s">
        <v>53</v>
      </c>
      <c r="C80" s="54">
        <v>0</v>
      </c>
      <c r="D80" s="54">
        <v>0</v>
      </c>
      <c r="E80" s="54">
        <v>0</v>
      </c>
      <c r="F80" s="54">
        <v>0</v>
      </c>
      <c r="G80" s="54">
        <v>0</v>
      </c>
      <c r="H80" s="54">
        <v>0</v>
      </c>
      <c r="I80" s="54">
        <v>0</v>
      </c>
      <c r="J80" s="54">
        <v>0</v>
      </c>
      <c r="K80" s="54">
        <v>6</v>
      </c>
      <c r="L80" s="54">
        <v>0</v>
      </c>
      <c r="M80" s="54">
        <v>14</v>
      </c>
      <c r="N80" s="54">
        <v>0</v>
      </c>
      <c r="O80" s="54">
        <v>0</v>
      </c>
      <c r="P80" s="54">
        <v>0</v>
      </c>
      <c r="Q80" s="54">
        <v>0</v>
      </c>
      <c r="R80" s="54">
        <v>0</v>
      </c>
      <c r="S80" s="54">
        <v>10</v>
      </c>
      <c r="T80" s="54">
        <v>0</v>
      </c>
      <c r="U80" s="54">
        <v>0</v>
      </c>
      <c r="V80" s="54">
        <v>0</v>
      </c>
      <c r="W80" s="54">
        <v>0</v>
      </c>
      <c r="X80" s="54">
        <v>0</v>
      </c>
      <c r="Y80" s="54">
        <v>12</v>
      </c>
      <c r="Z80" s="54">
        <v>0</v>
      </c>
      <c r="AA80" s="54">
        <v>0</v>
      </c>
      <c r="AB80" s="54">
        <v>0</v>
      </c>
      <c r="AC80" s="54">
        <v>0</v>
      </c>
      <c r="AD80" s="54">
        <f t="shared" si="23"/>
        <v>42</v>
      </c>
      <c r="AE80" s="54">
        <f t="shared" si="24"/>
        <v>0</v>
      </c>
      <c r="AF80" s="54">
        <f t="shared" si="25"/>
        <v>42</v>
      </c>
      <c r="AG80" s="58"/>
      <c r="AH80" s="55"/>
      <c r="AI80" s="53"/>
      <c r="AJ80" s="53"/>
      <c r="AK80" s="53"/>
    </row>
    <row r="81" spans="1:37" s="51" customFormat="1" ht="42.75" customHeight="1" x14ac:dyDescent="0.2">
      <c r="A81" s="63">
        <v>13</v>
      </c>
      <c r="B81" s="63" t="s">
        <v>54</v>
      </c>
      <c r="C81" s="54">
        <v>0</v>
      </c>
      <c r="D81" s="54">
        <v>0</v>
      </c>
      <c r="E81" s="54">
        <v>0</v>
      </c>
      <c r="F81" s="54">
        <v>0</v>
      </c>
      <c r="G81" s="54">
        <v>8</v>
      </c>
      <c r="H81" s="54">
        <v>0</v>
      </c>
      <c r="I81" s="54">
        <v>0</v>
      </c>
      <c r="J81" s="54">
        <v>0</v>
      </c>
      <c r="K81" s="54">
        <v>22</v>
      </c>
      <c r="L81" s="54">
        <v>0</v>
      </c>
      <c r="M81" s="54">
        <v>42</v>
      </c>
      <c r="N81" s="54">
        <v>0</v>
      </c>
      <c r="O81" s="54">
        <v>0</v>
      </c>
      <c r="P81" s="54">
        <v>0</v>
      </c>
      <c r="Q81" s="54">
        <v>0</v>
      </c>
      <c r="R81" s="54">
        <v>0</v>
      </c>
      <c r="S81" s="54">
        <v>14</v>
      </c>
      <c r="T81" s="54">
        <v>0</v>
      </c>
      <c r="U81" s="54">
        <v>0</v>
      </c>
      <c r="V81" s="54">
        <v>0</v>
      </c>
      <c r="W81" s="54">
        <v>0</v>
      </c>
      <c r="X81" s="54">
        <v>0</v>
      </c>
      <c r="Y81" s="54">
        <v>16</v>
      </c>
      <c r="Z81" s="54">
        <v>0</v>
      </c>
      <c r="AA81" s="54">
        <v>0</v>
      </c>
      <c r="AB81" s="54">
        <v>0</v>
      </c>
      <c r="AC81" s="54">
        <v>0</v>
      </c>
      <c r="AD81" s="54">
        <f t="shared" si="23"/>
        <v>102</v>
      </c>
      <c r="AE81" s="54">
        <f t="shared" si="24"/>
        <v>0</v>
      </c>
      <c r="AF81" s="54">
        <f t="shared" si="25"/>
        <v>102</v>
      </c>
      <c r="AG81" s="58"/>
      <c r="AH81" s="55"/>
      <c r="AI81" s="53"/>
      <c r="AJ81" s="53"/>
      <c r="AK81" s="53"/>
    </row>
    <row r="82" spans="1:37" s="127" customFormat="1" ht="42.75" customHeight="1" x14ac:dyDescent="0.2">
      <c r="A82" s="641" t="s">
        <v>22</v>
      </c>
      <c r="B82" s="642"/>
      <c r="C82" s="57">
        <f>SUM(C79:C81)</f>
        <v>0</v>
      </c>
      <c r="D82" s="57">
        <f t="shared" ref="D82:AC82" si="30">SUM(D79:D81)</f>
        <v>0</v>
      </c>
      <c r="E82" s="57">
        <f t="shared" si="30"/>
        <v>0</v>
      </c>
      <c r="F82" s="57">
        <f t="shared" si="30"/>
        <v>0</v>
      </c>
      <c r="G82" s="57">
        <f t="shared" si="30"/>
        <v>8</v>
      </c>
      <c r="H82" s="57">
        <f t="shared" si="30"/>
        <v>0</v>
      </c>
      <c r="I82" s="57">
        <f t="shared" si="30"/>
        <v>0</v>
      </c>
      <c r="J82" s="57">
        <f t="shared" si="30"/>
        <v>0</v>
      </c>
      <c r="K82" s="57">
        <f t="shared" si="30"/>
        <v>29</v>
      </c>
      <c r="L82" s="57">
        <f t="shared" si="30"/>
        <v>0</v>
      </c>
      <c r="M82" s="57">
        <f t="shared" si="30"/>
        <v>72</v>
      </c>
      <c r="N82" s="57">
        <f t="shared" si="30"/>
        <v>0</v>
      </c>
      <c r="O82" s="57">
        <f t="shared" si="30"/>
        <v>0</v>
      </c>
      <c r="P82" s="57">
        <f t="shared" si="30"/>
        <v>0</v>
      </c>
      <c r="Q82" s="57">
        <f t="shared" si="30"/>
        <v>0</v>
      </c>
      <c r="R82" s="57">
        <f t="shared" si="30"/>
        <v>0</v>
      </c>
      <c r="S82" s="57">
        <f t="shared" si="30"/>
        <v>36</v>
      </c>
      <c r="T82" s="57">
        <f t="shared" si="30"/>
        <v>0</v>
      </c>
      <c r="U82" s="57">
        <f t="shared" si="30"/>
        <v>0</v>
      </c>
      <c r="V82" s="57">
        <f t="shared" si="30"/>
        <v>0</v>
      </c>
      <c r="W82" s="57">
        <f t="shared" si="30"/>
        <v>0</v>
      </c>
      <c r="X82" s="57">
        <f t="shared" si="30"/>
        <v>0</v>
      </c>
      <c r="Y82" s="57">
        <f t="shared" si="30"/>
        <v>41</v>
      </c>
      <c r="Z82" s="57">
        <f t="shared" si="30"/>
        <v>0</v>
      </c>
      <c r="AA82" s="57">
        <f t="shared" si="30"/>
        <v>0</v>
      </c>
      <c r="AB82" s="57">
        <f t="shared" si="30"/>
        <v>0</v>
      </c>
      <c r="AC82" s="57">
        <f t="shared" si="30"/>
        <v>0</v>
      </c>
      <c r="AD82" s="57">
        <f t="shared" si="23"/>
        <v>186</v>
      </c>
      <c r="AE82" s="57">
        <f t="shared" si="24"/>
        <v>0</v>
      </c>
      <c r="AF82" s="57">
        <f t="shared" si="25"/>
        <v>186</v>
      </c>
      <c r="AG82" s="59"/>
      <c r="AH82" s="125"/>
      <c r="AI82" s="52"/>
      <c r="AJ82" s="52"/>
      <c r="AK82" s="52"/>
    </row>
    <row r="83" spans="1:37" s="127" customFormat="1" ht="42.75" customHeight="1" x14ac:dyDescent="0.2">
      <c r="A83" s="641" t="s">
        <v>149</v>
      </c>
      <c r="B83" s="642"/>
      <c r="C83" s="57">
        <f>C78+C82</f>
        <v>0</v>
      </c>
      <c r="D83" s="57">
        <f t="shared" ref="D83:AC83" si="31">D78+D82</f>
        <v>0</v>
      </c>
      <c r="E83" s="57">
        <f t="shared" si="31"/>
        <v>0</v>
      </c>
      <c r="F83" s="57">
        <f t="shared" si="31"/>
        <v>0</v>
      </c>
      <c r="G83" s="57">
        <f t="shared" si="31"/>
        <v>8</v>
      </c>
      <c r="H83" s="57">
        <f t="shared" si="31"/>
        <v>0</v>
      </c>
      <c r="I83" s="57">
        <f t="shared" si="31"/>
        <v>3</v>
      </c>
      <c r="J83" s="57">
        <f t="shared" si="31"/>
        <v>0</v>
      </c>
      <c r="K83" s="57">
        <f t="shared" si="31"/>
        <v>101</v>
      </c>
      <c r="L83" s="57">
        <f t="shared" si="31"/>
        <v>0</v>
      </c>
      <c r="M83" s="57">
        <f t="shared" si="31"/>
        <v>203</v>
      </c>
      <c r="N83" s="57">
        <f t="shared" si="31"/>
        <v>0</v>
      </c>
      <c r="O83" s="57">
        <f t="shared" si="31"/>
        <v>0</v>
      </c>
      <c r="P83" s="57">
        <f t="shared" si="31"/>
        <v>0</v>
      </c>
      <c r="Q83" s="57">
        <f t="shared" si="31"/>
        <v>2</v>
      </c>
      <c r="R83" s="57">
        <f t="shared" si="31"/>
        <v>0</v>
      </c>
      <c r="S83" s="57">
        <f t="shared" si="31"/>
        <v>189</v>
      </c>
      <c r="T83" s="57">
        <f t="shared" si="31"/>
        <v>0</v>
      </c>
      <c r="U83" s="57">
        <f t="shared" si="31"/>
        <v>0</v>
      </c>
      <c r="V83" s="57">
        <f t="shared" si="31"/>
        <v>0</v>
      </c>
      <c r="W83" s="57">
        <f t="shared" si="31"/>
        <v>0</v>
      </c>
      <c r="X83" s="57">
        <f t="shared" si="31"/>
        <v>0</v>
      </c>
      <c r="Y83" s="57">
        <f t="shared" si="31"/>
        <v>89</v>
      </c>
      <c r="Z83" s="57">
        <f t="shared" si="31"/>
        <v>0</v>
      </c>
      <c r="AA83" s="57">
        <f t="shared" si="31"/>
        <v>1</v>
      </c>
      <c r="AB83" s="57">
        <f t="shared" si="31"/>
        <v>0</v>
      </c>
      <c r="AC83" s="57">
        <f t="shared" si="31"/>
        <v>13</v>
      </c>
      <c r="AD83" s="57">
        <f t="shared" si="23"/>
        <v>609</v>
      </c>
      <c r="AE83" s="57">
        <f t="shared" si="24"/>
        <v>0</v>
      </c>
      <c r="AF83" s="57">
        <f t="shared" si="25"/>
        <v>609</v>
      </c>
      <c r="AG83" s="59"/>
      <c r="AH83" s="125"/>
      <c r="AI83" s="52"/>
      <c r="AJ83" s="52"/>
      <c r="AK83" s="52"/>
    </row>
    <row r="84" spans="1:37" s="51" customFormat="1" ht="42.75" customHeight="1" x14ac:dyDescent="0.2">
      <c r="A84" s="63">
        <v>14</v>
      </c>
      <c r="B84" s="63" t="s">
        <v>23</v>
      </c>
      <c r="C84" s="54">
        <v>0</v>
      </c>
      <c r="D84" s="54">
        <v>0</v>
      </c>
      <c r="E84" s="54">
        <v>0</v>
      </c>
      <c r="F84" s="54">
        <v>0</v>
      </c>
      <c r="G84" s="54">
        <v>0</v>
      </c>
      <c r="H84" s="54">
        <v>696</v>
      </c>
      <c r="I84" s="54">
        <v>0</v>
      </c>
      <c r="J84" s="54">
        <v>0</v>
      </c>
      <c r="K84" s="54">
        <v>0</v>
      </c>
      <c r="L84" s="54">
        <v>136</v>
      </c>
      <c r="M84" s="54">
        <v>0</v>
      </c>
      <c r="N84" s="54">
        <v>80</v>
      </c>
      <c r="O84" s="54">
        <v>0</v>
      </c>
      <c r="P84" s="54">
        <v>0</v>
      </c>
      <c r="Q84" s="54">
        <v>0</v>
      </c>
      <c r="R84" s="54">
        <v>0</v>
      </c>
      <c r="S84" s="54">
        <v>0</v>
      </c>
      <c r="T84" s="54">
        <v>0</v>
      </c>
      <c r="U84" s="54">
        <v>0</v>
      </c>
      <c r="V84" s="54">
        <v>0</v>
      </c>
      <c r="W84" s="54">
        <v>0</v>
      </c>
      <c r="X84" s="54">
        <v>0</v>
      </c>
      <c r="Y84" s="54">
        <v>0</v>
      </c>
      <c r="Z84" s="54">
        <v>0</v>
      </c>
      <c r="AA84" s="54">
        <v>0</v>
      </c>
      <c r="AB84" s="54">
        <v>0</v>
      </c>
      <c r="AC84" s="54">
        <v>0</v>
      </c>
      <c r="AD84" s="54">
        <f t="shared" si="23"/>
        <v>0</v>
      </c>
      <c r="AE84" s="54">
        <f t="shared" si="24"/>
        <v>912</v>
      </c>
      <c r="AF84" s="54">
        <f t="shared" si="25"/>
        <v>912</v>
      </c>
      <c r="AG84" s="58"/>
      <c r="AH84" s="55"/>
      <c r="AI84" s="53"/>
      <c r="AJ84" s="53"/>
      <c r="AK84" s="53"/>
    </row>
    <row r="85" spans="1:37" s="51" customFormat="1" ht="42.75" customHeight="1" x14ac:dyDescent="0.2">
      <c r="A85" s="63">
        <v>15</v>
      </c>
      <c r="B85" s="63" t="s">
        <v>117</v>
      </c>
      <c r="C85" s="54">
        <v>0</v>
      </c>
      <c r="D85" s="54">
        <v>0</v>
      </c>
      <c r="E85" s="54">
        <v>0</v>
      </c>
      <c r="F85" s="54">
        <v>0</v>
      </c>
      <c r="G85" s="54">
        <v>12</v>
      </c>
      <c r="H85" s="54">
        <v>361</v>
      </c>
      <c r="I85" s="54">
        <v>0</v>
      </c>
      <c r="J85" s="54">
        <v>0</v>
      </c>
      <c r="K85" s="54">
        <v>15</v>
      </c>
      <c r="L85" s="54">
        <v>21</v>
      </c>
      <c r="M85" s="54">
        <v>24</v>
      </c>
      <c r="N85" s="54">
        <v>11</v>
      </c>
      <c r="O85" s="54">
        <v>0</v>
      </c>
      <c r="P85" s="54">
        <v>0</v>
      </c>
      <c r="Q85" s="54">
        <v>0</v>
      </c>
      <c r="R85" s="54">
        <v>0</v>
      </c>
      <c r="S85" s="54">
        <v>8</v>
      </c>
      <c r="T85" s="54">
        <v>8</v>
      </c>
      <c r="U85" s="54">
        <v>0</v>
      </c>
      <c r="V85" s="54">
        <v>0</v>
      </c>
      <c r="W85" s="54">
        <v>0</v>
      </c>
      <c r="X85" s="54">
        <v>0</v>
      </c>
      <c r="Y85" s="54">
        <v>2</v>
      </c>
      <c r="Z85" s="54">
        <v>11</v>
      </c>
      <c r="AA85" s="54">
        <v>0</v>
      </c>
      <c r="AB85" s="54">
        <v>0</v>
      </c>
      <c r="AC85" s="54">
        <v>0</v>
      </c>
      <c r="AD85" s="54">
        <f t="shared" si="23"/>
        <v>61</v>
      </c>
      <c r="AE85" s="54">
        <f t="shared" si="24"/>
        <v>412</v>
      </c>
      <c r="AF85" s="54">
        <f t="shared" si="25"/>
        <v>473</v>
      </c>
      <c r="AG85" s="58"/>
      <c r="AH85" s="55"/>
      <c r="AI85" s="53"/>
      <c r="AJ85" s="53"/>
      <c r="AK85" s="53"/>
    </row>
    <row r="86" spans="1:37" s="127" customFormat="1" ht="42.75" customHeight="1" x14ac:dyDescent="0.2">
      <c r="A86" s="641" t="s">
        <v>89</v>
      </c>
      <c r="B86" s="642"/>
      <c r="C86" s="57">
        <f>SUM(C84:C85)</f>
        <v>0</v>
      </c>
      <c r="D86" s="57">
        <f t="shared" ref="D86:AC86" si="32">SUM(D84:D85)</f>
        <v>0</v>
      </c>
      <c r="E86" s="57">
        <f t="shared" si="32"/>
        <v>0</v>
      </c>
      <c r="F86" s="57">
        <f t="shared" si="32"/>
        <v>0</v>
      </c>
      <c r="G86" s="57">
        <f t="shared" si="32"/>
        <v>12</v>
      </c>
      <c r="H86" s="57">
        <f t="shared" si="32"/>
        <v>1057</v>
      </c>
      <c r="I86" s="57">
        <f t="shared" si="32"/>
        <v>0</v>
      </c>
      <c r="J86" s="57">
        <f t="shared" si="32"/>
        <v>0</v>
      </c>
      <c r="K86" s="57">
        <f t="shared" si="32"/>
        <v>15</v>
      </c>
      <c r="L86" s="57">
        <f t="shared" si="32"/>
        <v>157</v>
      </c>
      <c r="M86" s="57">
        <f t="shared" si="32"/>
        <v>24</v>
      </c>
      <c r="N86" s="57">
        <f t="shared" si="32"/>
        <v>91</v>
      </c>
      <c r="O86" s="57">
        <f t="shared" si="32"/>
        <v>0</v>
      </c>
      <c r="P86" s="57">
        <f t="shared" si="32"/>
        <v>0</v>
      </c>
      <c r="Q86" s="57">
        <f t="shared" si="32"/>
        <v>0</v>
      </c>
      <c r="R86" s="57">
        <f t="shared" si="32"/>
        <v>0</v>
      </c>
      <c r="S86" s="57">
        <f t="shared" si="32"/>
        <v>8</v>
      </c>
      <c r="T86" s="57">
        <f t="shared" si="32"/>
        <v>8</v>
      </c>
      <c r="U86" s="57">
        <f t="shared" si="32"/>
        <v>0</v>
      </c>
      <c r="V86" s="57">
        <f t="shared" si="32"/>
        <v>0</v>
      </c>
      <c r="W86" s="57">
        <f t="shared" si="32"/>
        <v>0</v>
      </c>
      <c r="X86" s="57">
        <f t="shared" si="32"/>
        <v>0</v>
      </c>
      <c r="Y86" s="57">
        <f t="shared" si="32"/>
        <v>2</v>
      </c>
      <c r="Z86" s="57">
        <f t="shared" si="32"/>
        <v>11</v>
      </c>
      <c r="AA86" s="57">
        <f t="shared" si="32"/>
        <v>0</v>
      </c>
      <c r="AB86" s="57">
        <f t="shared" si="32"/>
        <v>0</v>
      </c>
      <c r="AC86" s="57">
        <f t="shared" si="32"/>
        <v>0</v>
      </c>
      <c r="AD86" s="57">
        <f t="shared" si="23"/>
        <v>61</v>
      </c>
      <c r="AE86" s="57">
        <f t="shared" si="24"/>
        <v>1324</v>
      </c>
      <c r="AF86" s="57">
        <f t="shared" si="25"/>
        <v>1385</v>
      </c>
      <c r="AG86" s="59"/>
      <c r="AH86" s="125"/>
      <c r="AI86" s="52"/>
      <c r="AJ86" s="52"/>
      <c r="AK86" s="52"/>
    </row>
    <row r="87" spans="1:37" s="51" customFormat="1" ht="42.75" customHeight="1" x14ac:dyDescent="0.2">
      <c r="A87" s="63">
        <v>16</v>
      </c>
      <c r="B87" s="63" t="s">
        <v>24</v>
      </c>
      <c r="C87" s="54">
        <v>0</v>
      </c>
      <c r="D87" s="54">
        <v>0</v>
      </c>
      <c r="E87" s="54">
        <v>0</v>
      </c>
      <c r="F87" s="54">
        <v>0</v>
      </c>
      <c r="G87" s="54">
        <v>5</v>
      </c>
      <c r="H87" s="54">
        <v>2626</v>
      </c>
      <c r="I87" s="54">
        <v>0</v>
      </c>
      <c r="J87" s="54">
        <v>0</v>
      </c>
      <c r="K87" s="54">
        <v>5</v>
      </c>
      <c r="L87" s="54">
        <v>45</v>
      </c>
      <c r="M87" s="54">
        <v>8</v>
      </c>
      <c r="N87" s="54">
        <v>13</v>
      </c>
      <c r="O87" s="54">
        <v>0</v>
      </c>
      <c r="P87" s="54">
        <v>0</v>
      </c>
      <c r="Q87" s="54">
        <v>0</v>
      </c>
      <c r="R87" s="54">
        <v>0</v>
      </c>
      <c r="S87" s="54">
        <v>2</v>
      </c>
      <c r="T87" s="54">
        <v>0</v>
      </c>
      <c r="U87" s="54">
        <v>0</v>
      </c>
      <c r="V87" s="54">
        <v>0</v>
      </c>
      <c r="W87" s="54">
        <v>0</v>
      </c>
      <c r="X87" s="54">
        <v>0</v>
      </c>
      <c r="Y87" s="54">
        <v>0</v>
      </c>
      <c r="Z87" s="54">
        <v>1</v>
      </c>
      <c r="AA87" s="54">
        <v>0</v>
      </c>
      <c r="AB87" s="54">
        <v>0</v>
      </c>
      <c r="AC87" s="54">
        <v>0</v>
      </c>
      <c r="AD87" s="54">
        <f t="shared" si="23"/>
        <v>20</v>
      </c>
      <c r="AE87" s="54">
        <f t="shared" si="24"/>
        <v>2685</v>
      </c>
      <c r="AF87" s="54">
        <f t="shared" si="25"/>
        <v>2705</v>
      </c>
      <c r="AG87" s="58"/>
      <c r="AH87" s="55"/>
      <c r="AI87" s="53"/>
      <c r="AJ87" s="53"/>
      <c r="AK87" s="53"/>
    </row>
    <row r="88" spans="1:37" s="51" customFormat="1" ht="42.75" customHeight="1" x14ac:dyDescent="0.2">
      <c r="A88" s="63">
        <v>17</v>
      </c>
      <c r="B88" s="63" t="s">
        <v>150</v>
      </c>
      <c r="C88" s="54">
        <v>0</v>
      </c>
      <c r="D88" s="54">
        <v>0</v>
      </c>
      <c r="E88" s="54">
        <v>0</v>
      </c>
      <c r="F88" s="54">
        <v>0</v>
      </c>
      <c r="G88" s="54">
        <v>23</v>
      </c>
      <c r="H88" s="54">
        <v>787</v>
      </c>
      <c r="I88" s="54">
        <v>0</v>
      </c>
      <c r="J88" s="54">
        <v>0</v>
      </c>
      <c r="K88" s="54">
        <v>19</v>
      </c>
      <c r="L88" s="54">
        <v>34</v>
      </c>
      <c r="M88" s="54">
        <v>18</v>
      </c>
      <c r="N88" s="54">
        <v>1</v>
      </c>
      <c r="O88" s="54">
        <v>0</v>
      </c>
      <c r="P88" s="54">
        <v>0</v>
      </c>
      <c r="Q88" s="54">
        <v>0</v>
      </c>
      <c r="R88" s="54">
        <v>0</v>
      </c>
      <c r="S88" s="54">
        <v>4</v>
      </c>
      <c r="T88" s="54">
        <v>0</v>
      </c>
      <c r="U88" s="54">
        <v>0</v>
      </c>
      <c r="V88" s="54">
        <v>0</v>
      </c>
      <c r="W88" s="54">
        <v>0</v>
      </c>
      <c r="X88" s="54">
        <v>0</v>
      </c>
      <c r="Y88" s="54">
        <v>0</v>
      </c>
      <c r="Z88" s="54">
        <v>0</v>
      </c>
      <c r="AA88" s="54">
        <v>0</v>
      </c>
      <c r="AB88" s="54">
        <v>0</v>
      </c>
      <c r="AC88" s="54">
        <v>0</v>
      </c>
      <c r="AD88" s="54">
        <f t="shared" si="23"/>
        <v>64</v>
      </c>
      <c r="AE88" s="54">
        <f t="shared" si="24"/>
        <v>822</v>
      </c>
      <c r="AF88" s="54">
        <f t="shared" si="25"/>
        <v>886</v>
      </c>
      <c r="AG88" s="58"/>
      <c r="AH88" s="55"/>
      <c r="AI88" s="53"/>
      <c r="AJ88" s="53"/>
      <c r="AK88" s="53"/>
    </row>
    <row r="89" spans="1:37" s="51" customFormat="1" ht="42.75" customHeight="1" x14ac:dyDescent="0.2">
      <c r="A89" s="63">
        <v>18</v>
      </c>
      <c r="B89" s="63" t="s">
        <v>90</v>
      </c>
      <c r="C89" s="54">
        <v>0</v>
      </c>
      <c r="D89" s="54">
        <v>0</v>
      </c>
      <c r="E89" s="54">
        <v>0</v>
      </c>
      <c r="F89" s="54">
        <v>0</v>
      </c>
      <c r="G89" s="54">
        <v>0</v>
      </c>
      <c r="H89" s="54">
        <v>895</v>
      </c>
      <c r="I89" s="54">
        <v>0</v>
      </c>
      <c r="J89" s="54">
        <v>0</v>
      </c>
      <c r="K89" s="54">
        <v>1</v>
      </c>
      <c r="L89" s="54">
        <v>6</v>
      </c>
      <c r="M89" s="54">
        <v>2</v>
      </c>
      <c r="N89" s="54">
        <v>3</v>
      </c>
      <c r="O89" s="54">
        <v>0</v>
      </c>
      <c r="P89" s="54">
        <v>0</v>
      </c>
      <c r="Q89" s="54">
        <v>0</v>
      </c>
      <c r="R89" s="54">
        <v>0</v>
      </c>
      <c r="S89" s="54">
        <v>0</v>
      </c>
      <c r="T89" s="54">
        <v>1</v>
      </c>
      <c r="U89" s="54">
        <v>0</v>
      </c>
      <c r="V89" s="54">
        <v>0</v>
      </c>
      <c r="W89" s="54">
        <v>0</v>
      </c>
      <c r="X89" s="54">
        <v>0</v>
      </c>
      <c r="Y89" s="54">
        <v>0</v>
      </c>
      <c r="Z89" s="54">
        <v>0</v>
      </c>
      <c r="AA89" s="54">
        <v>0</v>
      </c>
      <c r="AB89" s="54">
        <v>0</v>
      </c>
      <c r="AC89" s="54">
        <v>0</v>
      </c>
      <c r="AD89" s="54">
        <f t="shared" si="23"/>
        <v>3</v>
      </c>
      <c r="AE89" s="54">
        <f t="shared" si="24"/>
        <v>905</v>
      </c>
      <c r="AF89" s="54">
        <f t="shared" si="25"/>
        <v>908</v>
      </c>
      <c r="AG89" s="58"/>
      <c r="AH89" s="55"/>
      <c r="AI89" s="53"/>
      <c r="AJ89" s="53"/>
      <c r="AK89" s="53"/>
    </row>
    <row r="90" spans="1:37" s="51" customFormat="1" ht="42.75" customHeight="1" x14ac:dyDescent="0.2">
      <c r="A90" s="63">
        <v>19</v>
      </c>
      <c r="B90" s="63" t="s">
        <v>25</v>
      </c>
      <c r="C90" s="54">
        <v>0</v>
      </c>
      <c r="D90" s="54">
        <v>0</v>
      </c>
      <c r="E90" s="54">
        <v>0</v>
      </c>
      <c r="F90" s="54">
        <v>0</v>
      </c>
      <c r="G90" s="54">
        <v>17</v>
      </c>
      <c r="H90" s="54">
        <v>95</v>
      </c>
      <c r="I90" s="54">
        <v>0</v>
      </c>
      <c r="J90" s="54">
        <v>0</v>
      </c>
      <c r="K90" s="54">
        <v>29</v>
      </c>
      <c r="L90" s="54">
        <v>34</v>
      </c>
      <c r="M90" s="54">
        <v>13</v>
      </c>
      <c r="N90" s="54">
        <v>566</v>
      </c>
      <c r="O90" s="54">
        <v>0</v>
      </c>
      <c r="P90" s="54">
        <v>0</v>
      </c>
      <c r="Q90" s="54">
        <v>0</v>
      </c>
      <c r="R90" s="54">
        <v>0</v>
      </c>
      <c r="S90" s="54">
        <v>12</v>
      </c>
      <c r="T90" s="54">
        <v>8</v>
      </c>
      <c r="U90" s="54">
        <v>0</v>
      </c>
      <c r="V90" s="54">
        <v>0</v>
      </c>
      <c r="W90" s="54">
        <v>0</v>
      </c>
      <c r="X90" s="54">
        <v>0</v>
      </c>
      <c r="Y90" s="54">
        <v>22</v>
      </c>
      <c r="Z90" s="54">
        <v>2</v>
      </c>
      <c r="AA90" s="54">
        <v>0</v>
      </c>
      <c r="AB90" s="54">
        <v>0</v>
      </c>
      <c r="AC90" s="54">
        <v>0</v>
      </c>
      <c r="AD90" s="54">
        <f t="shared" si="23"/>
        <v>93</v>
      </c>
      <c r="AE90" s="54">
        <f t="shared" si="24"/>
        <v>705</v>
      </c>
      <c r="AF90" s="54">
        <f t="shared" si="25"/>
        <v>798</v>
      </c>
      <c r="AG90" s="58"/>
      <c r="AH90" s="55"/>
      <c r="AI90" s="53"/>
      <c r="AJ90" s="53"/>
      <c r="AK90" s="53"/>
    </row>
    <row r="91" spans="1:37" s="127" customFormat="1" ht="42.75" customHeight="1" x14ac:dyDescent="0.2">
      <c r="A91" s="641" t="s">
        <v>88</v>
      </c>
      <c r="B91" s="642"/>
      <c r="C91" s="57">
        <f>SUM(C87:C90)</f>
        <v>0</v>
      </c>
      <c r="D91" s="57">
        <f t="shared" ref="D91:AC91" si="33">SUM(D87:D90)</f>
        <v>0</v>
      </c>
      <c r="E91" s="57">
        <f t="shared" si="33"/>
        <v>0</v>
      </c>
      <c r="F91" s="57">
        <f t="shared" si="33"/>
        <v>0</v>
      </c>
      <c r="G91" s="57">
        <f t="shared" si="33"/>
        <v>45</v>
      </c>
      <c r="H91" s="57">
        <f t="shared" si="33"/>
        <v>4403</v>
      </c>
      <c r="I91" s="57">
        <f t="shared" si="33"/>
        <v>0</v>
      </c>
      <c r="J91" s="57">
        <f t="shared" si="33"/>
        <v>0</v>
      </c>
      <c r="K91" s="57">
        <f t="shared" si="33"/>
        <v>54</v>
      </c>
      <c r="L91" s="57">
        <f t="shared" si="33"/>
        <v>119</v>
      </c>
      <c r="M91" s="57">
        <f t="shared" si="33"/>
        <v>41</v>
      </c>
      <c r="N91" s="57">
        <f t="shared" si="33"/>
        <v>583</v>
      </c>
      <c r="O91" s="57">
        <f t="shared" si="33"/>
        <v>0</v>
      </c>
      <c r="P91" s="57">
        <f t="shared" si="33"/>
        <v>0</v>
      </c>
      <c r="Q91" s="57">
        <f t="shared" si="33"/>
        <v>0</v>
      </c>
      <c r="R91" s="57">
        <f t="shared" si="33"/>
        <v>0</v>
      </c>
      <c r="S91" s="57">
        <f t="shared" si="33"/>
        <v>18</v>
      </c>
      <c r="T91" s="57">
        <f t="shared" si="33"/>
        <v>9</v>
      </c>
      <c r="U91" s="57">
        <f t="shared" si="33"/>
        <v>0</v>
      </c>
      <c r="V91" s="57">
        <f t="shared" si="33"/>
        <v>0</v>
      </c>
      <c r="W91" s="57">
        <f t="shared" si="33"/>
        <v>0</v>
      </c>
      <c r="X91" s="57">
        <f t="shared" si="33"/>
        <v>0</v>
      </c>
      <c r="Y91" s="57">
        <f t="shared" si="33"/>
        <v>22</v>
      </c>
      <c r="Z91" s="57">
        <f t="shared" si="33"/>
        <v>3</v>
      </c>
      <c r="AA91" s="57">
        <f t="shared" si="33"/>
        <v>0</v>
      </c>
      <c r="AB91" s="57">
        <f t="shared" si="33"/>
        <v>0</v>
      </c>
      <c r="AC91" s="57">
        <f t="shared" si="33"/>
        <v>0</v>
      </c>
      <c r="AD91" s="57">
        <f t="shared" si="23"/>
        <v>180</v>
      </c>
      <c r="AE91" s="57">
        <f t="shared" si="24"/>
        <v>5117</v>
      </c>
      <c r="AF91" s="57">
        <f t="shared" si="25"/>
        <v>5297</v>
      </c>
      <c r="AG91" s="59"/>
      <c r="AH91" s="125"/>
      <c r="AI91" s="52"/>
      <c r="AJ91" s="52"/>
      <c r="AK91" s="52"/>
    </row>
    <row r="92" spans="1:37" s="51" customFormat="1" ht="42.75" customHeight="1" x14ac:dyDescent="0.2">
      <c r="A92" s="63">
        <v>20</v>
      </c>
      <c r="B92" s="63" t="s">
        <v>26</v>
      </c>
      <c r="C92" s="54">
        <v>0</v>
      </c>
      <c r="D92" s="54">
        <v>0</v>
      </c>
      <c r="E92" s="54">
        <v>0</v>
      </c>
      <c r="F92" s="54">
        <v>0</v>
      </c>
      <c r="G92" s="54">
        <v>1</v>
      </c>
      <c r="H92" s="54">
        <v>317</v>
      </c>
      <c r="I92" s="54">
        <v>0</v>
      </c>
      <c r="J92" s="54">
        <v>0</v>
      </c>
      <c r="K92" s="54">
        <v>2</v>
      </c>
      <c r="L92" s="54">
        <v>17</v>
      </c>
      <c r="M92" s="54">
        <v>1</v>
      </c>
      <c r="N92" s="54">
        <v>8</v>
      </c>
      <c r="O92" s="54">
        <v>0</v>
      </c>
      <c r="P92" s="54">
        <v>0</v>
      </c>
      <c r="Q92" s="54">
        <v>0</v>
      </c>
      <c r="R92" s="54">
        <v>0</v>
      </c>
      <c r="S92" s="54">
        <v>0</v>
      </c>
      <c r="T92" s="54">
        <v>2</v>
      </c>
      <c r="U92" s="54">
        <v>0</v>
      </c>
      <c r="V92" s="54">
        <v>0</v>
      </c>
      <c r="W92" s="54">
        <v>0</v>
      </c>
      <c r="X92" s="54">
        <v>0</v>
      </c>
      <c r="Y92" s="54">
        <v>0</v>
      </c>
      <c r="Z92" s="54">
        <v>0</v>
      </c>
      <c r="AA92" s="54">
        <v>0</v>
      </c>
      <c r="AB92" s="54">
        <v>0</v>
      </c>
      <c r="AC92" s="54">
        <v>0</v>
      </c>
      <c r="AD92" s="54">
        <f t="shared" si="23"/>
        <v>4</v>
      </c>
      <c r="AE92" s="54">
        <f t="shared" si="24"/>
        <v>344</v>
      </c>
      <c r="AF92" s="54">
        <f t="shared" si="25"/>
        <v>348</v>
      </c>
      <c r="AG92" s="58"/>
      <c r="AH92" s="55"/>
      <c r="AI92" s="53"/>
      <c r="AJ92" s="53"/>
      <c r="AK92" s="53"/>
    </row>
    <row r="93" spans="1:37" s="51" customFormat="1" ht="42.75" customHeight="1" x14ac:dyDescent="0.2">
      <c r="A93" s="63">
        <v>21</v>
      </c>
      <c r="B93" s="63" t="s">
        <v>27</v>
      </c>
      <c r="C93" s="54">
        <v>0</v>
      </c>
      <c r="D93" s="54">
        <v>0</v>
      </c>
      <c r="E93" s="54">
        <v>0</v>
      </c>
      <c r="F93" s="54">
        <v>0</v>
      </c>
      <c r="G93" s="54">
        <v>15</v>
      </c>
      <c r="H93" s="54">
        <v>752</v>
      </c>
      <c r="I93" s="54">
        <v>0</v>
      </c>
      <c r="J93" s="54">
        <v>0</v>
      </c>
      <c r="K93" s="54">
        <v>0</v>
      </c>
      <c r="L93" s="54">
        <v>44</v>
      </c>
      <c r="M93" s="54">
        <v>0</v>
      </c>
      <c r="N93" s="54">
        <v>6</v>
      </c>
      <c r="O93" s="54">
        <v>0</v>
      </c>
      <c r="P93" s="54">
        <v>0</v>
      </c>
      <c r="Q93" s="54">
        <v>0</v>
      </c>
      <c r="R93" s="54">
        <v>0</v>
      </c>
      <c r="S93" s="54">
        <v>1</v>
      </c>
      <c r="T93" s="54">
        <v>1</v>
      </c>
      <c r="U93" s="54">
        <v>0</v>
      </c>
      <c r="V93" s="54">
        <v>0</v>
      </c>
      <c r="W93" s="54">
        <v>0</v>
      </c>
      <c r="X93" s="54">
        <v>0</v>
      </c>
      <c r="Y93" s="54">
        <v>0</v>
      </c>
      <c r="Z93" s="54">
        <v>0</v>
      </c>
      <c r="AA93" s="54">
        <v>0</v>
      </c>
      <c r="AB93" s="54">
        <v>0</v>
      </c>
      <c r="AC93" s="54">
        <v>0</v>
      </c>
      <c r="AD93" s="54">
        <f t="shared" si="23"/>
        <v>16</v>
      </c>
      <c r="AE93" s="54">
        <f t="shared" si="24"/>
        <v>803</v>
      </c>
      <c r="AF93" s="54">
        <f t="shared" si="25"/>
        <v>819</v>
      </c>
      <c r="AG93" s="58"/>
      <c r="AH93" s="55"/>
      <c r="AI93" s="53"/>
      <c r="AJ93" s="53"/>
      <c r="AK93" s="53"/>
    </row>
    <row r="94" spans="1:37" s="51" customFormat="1" ht="42.75" customHeight="1" x14ac:dyDescent="0.2">
      <c r="A94" s="63">
        <v>22</v>
      </c>
      <c r="B94" s="63" t="s">
        <v>28</v>
      </c>
      <c r="C94" s="54">
        <v>0</v>
      </c>
      <c r="D94" s="54">
        <v>0</v>
      </c>
      <c r="E94" s="54">
        <v>0</v>
      </c>
      <c r="F94" s="54">
        <v>0</v>
      </c>
      <c r="G94" s="54">
        <v>0</v>
      </c>
      <c r="H94" s="54">
        <v>1261</v>
      </c>
      <c r="I94" s="54">
        <v>0</v>
      </c>
      <c r="J94" s="54">
        <v>0</v>
      </c>
      <c r="K94" s="54">
        <v>0</v>
      </c>
      <c r="L94" s="54">
        <v>4</v>
      </c>
      <c r="M94" s="54">
        <v>0</v>
      </c>
      <c r="N94" s="54">
        <v>0</v>
      </c>
      <c r="O94" s="54">
        <v>0</v>
      </c>
      <c r="P94" s="54">
        <v>0</v>
      </c>
      <c r="Q94" s="54">
        <v>0</v>
      </c>
      <c r="R94" s="54">
        <v>0</v>
      </c>
      <c r="S94" s="54">
        <v>0</v>
      </c>
      <c r="T94" s="54">
        <v>0</v>
      </c>
      <c r="U94" s="54">
        <v>0</v>
      </c>
      <c r="V94" s="54">
        <v>0</v>
      </c>
      <c r="W94" s="54">
        <v>0</v>
      </c>
      <c r="X94" s="54">
        <v>0</v>
      </c>
      <c r="Y94" s="54">
        <v>0</v>
      </c>
      <c r="Z94" s="54">
        <v>0</v>
      </c>
      <c r="AA94" s="54">
        <v>0</v>
      </c>
      <c r="AB94" s="54">
        <v>0</v>
      </c>
      <c r="AC94" s="54">
        <v>0</v>
      </c>
      <c r="AD94" s="54">
        <f t="shared" si="23"/>
        <v>0</v>
      </c>
      <c r="AE94" s="54">
        <f t="shared" si="24"/>
        <v>1265</v>
      </c>
      <c r="AF94" s="54">
        <f t="shared" si="25"/>
        <v>1265</v>
      </c>
      <c r="AG94" s="58"/>
      <c r="AH94" s="55"/>
      <c r="AI94" s="53"/>
      <c r="AJ94" s="53"/>
      <c r="AK94" s="53"/>
    </row>
    <row r="95" spans="1:37" s="51" customFormat="1" ht="42.75" customHeight="1" x14ac:dyDescent="0.2">
      <c r="A95" s="63">
        <v>23</v>
      </c>
      <c r="B95" s="63" t="s">
        <v>45</v>
      </c>
      <c r="C95" s="54">
        <v>0</v>
      </c>
      <c r="D95" s="54">
        <v>0</v>
      </c>
      <c r="E95" s="54">
        <v>0</v>
      </c>
      <c r="F95" s="54">
        <v>0</v>
      </c>
      <c r="G95" s="54">
        <v>0</v>
      </c>
      <c r="H95" s="54">
        <v>610</v>
      </c>
      <c r="I95" s="54">
        <v>0</v>
      </c>
      <c r="J95" s="54">
        <v>0</v>
      </c>
      <c r="K95" s="54">
        <v>0</v>
      </c>
      <c r="L95" s="54">
        <v>17</v>
      </c>
      <c r="M95" s="54">
        <v>0</v>
      </c>
      <c r="N95" s="54">
        <v>3</v>
      </c>
      <c r="O95" s="54">
        <v>0</v>
      </c>
      <c r="P95" s="54">
        <v>0</v>
      </c>
      <c r="Q95" s="54">
        <v>0</v>
      </c>
      <c r="R95" s="54">
        <v>0</v>
      </c>
      <c r="S95" s="54">
        <v>0</v>
      </c>
      <c r="T95" s="54">
        <v>1</v>
      </c>
      <c r="U95" s="54">
        <v>0</v>
      </c>
      <c r="V95" s="54">
        <v>0</v>
      </c>
      <c r="W95" s="54">
        <v>0</v>
      </c>
      <c r="X95" s="54">
        <v>0</v>
      </c>
      <c r="Y95" s="54">
        <v>0</v>
      </c>
      <c r="Z95" s="54">
        <v>0</v>
      </c>
      <c r="AA95" s="54">
        <v>0</v>
      </c>
      <c r="AB95" s="54">
        <v>0</v>
      </c>
      <c r="AC95" s="54">
        <v>0</v>
      </c>
      <c r="AD95" s="54">
        <f t="shared" si="23"/>
        <v>0</v>
      </c>
      <c r="AE95" s="54">
        <f t="shared" si="24"/>
        <v>631</v>
      </c>
      <c r="AF95" s="54">
        <f t="shared" si="25"/>
        <v>631</v>
      </c>
      <c r="AG95" s="58"/>
      <c r="AH95" s="55"/>
      <c r="AI95" s="53"/>
      <c r="AJ95" s="53"/>
      <c r="AK95" s="53"/>
    </row>
    <row r="96" spans="1:37" s="127" customFormat="1" ht="42.75" customHeight="1" x14ac:dyDescent="0.2">
      <c r="A96" s="641" t="s">
        <v>29</v>
      </c>
      <c r="B96" s="642"/>
      <c r="C96" s="57">
        <f>SUM(C92:C95)</f>
        <v>0</v>
      </c>
      <c r="D96" s="57">
        <f t="shared" ref="D96:AC96" si="34">SUM(D92:D95)</f>
        <v>0</v>
      </c>
      <c r="E96" s="57">
        <f t="shared" si="34"/>
        <v>0</v>
      </c>
      <c r="F96" s="57">
        <f t="shared" si="34"/>
        <v>0</v>
      </c>
      <c r="G96" s="57">
        <f t="shared" si="34"/>
        <v>16</v>
      </c>
      <c r="H96" s="57">
        <f t="shared" si="34"/>
        <v>2940</v>
      </c>
      <c r="I96" s="57">
        <f t="shared" si="34"/>
        <v>0</v>
      </c>
      <c r="J96" s="57">
        <f t="shared" si="34"/>
        <v>0</v>
      </c>
      <c r="K96" s="57">
        <f t="shared" si="34"/>
        <v>2</v>
      </c>
      <c r="L96" s="57">
        <f t="shared" si="34"/>
        <v>82</v>
      </c>
      <c r="M96" s="57">
        <f t="shared" si="34"/>
        <v>1</v>
      </c>
      <c r="N96" s="57">
        <f t="shared" si="34"/>
        <v>17</v>
      </c>
      <c r="O96" s="57">
        <f t="shared" si="34"/>
        <v>0</v>
      </c>
      <c r="P96" s="57">
        <f t="shared" si="34"/>
        <v>0</v>
      </c>
      <c r="Q96" s="57">
        <f t="shared" si="34"/>
        <v>0</v>
      </c>
      <c r="R96" s="57">
        <f t="shared" si="34"/>
        <v>0</v>
      </c>
      <c r="S96" s="57">
        <f t="shared" si="34"/>
        <v>1</v>
      </c>
      <c r="T96" s="57">
        <f t="shared" si="34"/>
        <v>4</v>
      </c>
      <c r="U96" s="57">
        <f t="shared" si="34"/>
        <v>0</v>
      </c>
      <c r="V96" s="57">
        <f t="shared" si="34"/>
        <v>0</v>
      </c>
      <c r="W96" s="57">
        <f t="shared" si="34"/>
        <v>0</v>
      </c>
      <c r="X96" s="57">
        <f t="shared" si="34"/>
        <v>0</v>
      </c>
      <c r="Y96" s="57">
        <f t="shared" si="34"/>
        <v>0</v>
      </c>
      <c r="Z96" s="57">
        <f t="shared" si="34"/>
        <v>0</v>
      </c>
      <c r="AA96" s="57">
        <f t="shared" si="34"/>
        <v>0</v>
      </c>
      <c r="AB96" s="57">
        <f t="shared" si="34"/>
        <v>0</v>
      </c>
      <c r="AC96" s="57">
        <f t="shared" si="34"/>
        <v>0</v>
      </c>
      <c r="AD96" s="57">
        <f t="shared" si="23"/>
        <v>20</v>
      </c>
      <c r="AE96" s="57">
        <f t="shared" si="24"/>
        <v>3043</v>
      </c>
      <c r="AF96" s="57">
        <f t="shared" si="25"/>
        <v>3063</v>
      </c>
      <c r="AG96" s="59"/>
      <c r="AH96" s="125"/>
      <c r="AI96" s="52"/>
      <c r="AJ96" s="52"/>
      <c r="AK96" s="52"/>
    </row>
    <row r="97" spans="1:37" s="127" customFormat="1" ht="42.75" customHeight="1" x14ac:dyDescent="0.2">
      <c r="A97" s="641" t="s">
        <v>30</v>
      </c>
      <c r="B97" s="642"/>
      <c r="C97" s="57">
        <f>C86+C91+C96</f>
        <v>0</v>
      </c>
      <c r="D97" s="57">
        <f t="shared" ref="D97:AC97" si="35">D86+D91+D96</f>
        <v>0</v>
      </c>
      <c r="E97" s="57">
        <f t="shared" si="35"/>
        <v>0</v>
      </c>
      <c r="F97" s="57">
        <f t="shared" si="35"/>
        <v>0</v>
      </c>
      <c r="G97" s="57">
        <f t="shared" si="35"/>
        <v>73</v>
      </c>
      <c r="H97" s="57">
        <f t="shared" si="35"/>
        <v>8400</v>
      </c>
      <c r="I97" s="57">
        <f t="shared" si="35"/>
        <v>0</v>
      </c>
      <c r="J97" s="57">
        <f t="shared" si="35"/>
        <v>0</v>
      </c>
      <c r="K97" s="57">
        <f t="shared" si="35"/>
        <v>71</v>
      </c>
      <c r="L97" s="57">
        <f t="shared" si="35"/>
        <v>358</v>
      </c>
      <c r="M97" s="57">
        <f t="shared" si="35"/>
        <v>66</v>
      </c>
      <c r="N97" s="57">
        <f t="shared" si="35"/>
        <v>691</v>
      </c>
      <c r="O97" s="57">
        <f t="shared" si="35"/>
        <v>0</v>
      </c>
      <c r="P97" s="57">
        <f t="shared" si="35"/>
        <v>0</v>
      </c>
      <c r="Q97" s="57">
        <f t="shared" si="35"/>
        <v>0</v>
      </c>
      <c r="R97" s="57">
        <f t="shared" si="35"/>
        <v>0</v>
      </c>
      <c r="S97" s="57">
        <f t="shared" si="35"/>
        <v>27</v>
      </c>
      <c r="T97" s="57">
        <f t="shared" si="35"/>
        <v>21</v>
      </c>
      <c r="U97" s="57">
        <f t="shared" si="35"/>
        <v>0</v>
      </c>
      <c r="V97" s="57">
        <f t="shared" si="35"/>
        <v>0</v>
      </c>
      <c r="W97" s="57">
        <f t="shared" si="35"/>
        <v>0</v>
      </c>
      <c r="X97" s="57">
        <f t="shared" si="35"/>
        <v>0</v>
      </c>
      <c r="Y97" s="57">
        <f t="shared" si="35"/>
        <v>24</v>
      </c>
      <c r="Z97" s="57">
        <f t="shared" si="35"/>
        <v>14</v>
      </c>
      <c r="AA97" s="57">
        <f t="shared" si="35"/>
        <v>0</v>
      </c>
      <c r="AB97" s="57">
        <f t="shared" si="35"/>
        <v>0</v>
      </c>
      <c r="AC97" s="57">
        <f t="shared" si="35"/>
        <v>0</v>
      </c>
      <c r="AD97" s="57">
        <f t="shared" si="23"/>
        <v>261</v>
      </c>
      <c r="AE97" s="57">
        <f t="shared" si="24"/>
        <v>9484</v>
      </c>
      <c r="AF97" s="57">
        <f t="shared" si="25"/>
        <v>9745</v>
      </c>
      <c r="AG97" s="59"/>
      <c r="AH97" s="125"/>
      <c r="AI97" s="52"/>
      <c r="AJ97" s="52"/>
      <c r="AK97" s="52"/>
    </row>
    <row r="98" spans="1:37" s="51" customFormat="1" ht="42.75" customHeight="1" x14ac:dyDescent="0.2">
      <c r="A98" s="63">
        <v>24</v>
      </c>
      <c r="B98" s="63" t="s">
        <v>31</v>
      </c>
      <c r="C98" s="54">
        <v>0</v>
      </c>
      <c r="D98" s="54">
        <v>0</v>
      </c>
      <c r="E98" s="54">
        <v>0</v>
      </c>
      <c r="F98" s="54">
        <v>0</v>
      </c>
      <c r="G98" s="54">
        <v>23</v>
      </c>
      <c r="H98" s="54">
        <v>835</v>
      </c>
      <c r="I98" s="54">
        <v>0</v>
      </c>
      <c r="J98" s="54">
        <v>0</v>
      </c>
      <c r="K98" s="54">
        <v>0</v>
      </c>
      <c r="L98" s="54">
        <v>5</v>
      </c>
      <c r="M98" s="54">
        <v>4</v>
      </c>
      <c r="N98" s="54">
        <v>1</v>
      </c>
      <c r="O98" s="54">
        <v>0</v>
      </c>
      <c r="P98" s="54">
        <v>0</v>
      </c>
      <c r="Q98" s="54">
        <v>0</v>
      </c>
      <c r="R98" s="54">
        <v>0</v>
      </c>
      <c r="S98" s="54">
        <v>0</v>
      </c>
      <c r="T98" s="54">
        <v>5</v>
      </c>
      <c r="U98" s="54">
        <v>0</v>
      </c>
      <c r="V98" s="54">
        <v>2</v>
      </c>
      <c r="W98" s="54">
        <v>0</v>
      </c>
      <c r="X98" s="54">
        <v>0</v>
      </c>
      <c r="Y98" s="54">
        <v>0</v>
      </c>
      <c r="Z98" s="54">
        <v>1</v>
      </c>
      <c r="AA98" s="54">
        <v>0</v>
      </c>
      <c r="AB98" s="54">
        <v>0</v>
      </c>
      <c r="AC98" s="54">
        <v>0</v>
      </c>
      <c r="AD98" s="54">
        <f t="shared" si="23"/>
        <v>27</v>
      </c>
      <c r="AE98" s="54">
        <f t="shared" si="24"/>
        <v>849</v>
      </c>
      <c r="AF98" s="54">
        <f t="shared" si="25"/>
        <v>876</v>
      </c>
      <c r="AG98" s="58"/>
      <c r="AH98" s="55"/>
      <c r="AI98" s="53"/>
      <c r="AJ98" s="53"/>
      <c r="AK98" s="53"/>
    </row>
    <row r="99" spans="1:37" s="51" customFormat="1" ht="42.75" customHeight="1" x14ac:dyDescent="0.2">
      <c r="A99" s="63">
        <v>25</v>
      </c>
      <c r="B99" s="63" t="s">
        <v>147</v>
      </c>
      <c r="C99" s="54">
        <v>0</v>
      </c>
      <c r="D99" s="54">
        <v>0</v>
      </c>
      <c r="E99" s="54">
        <v>0</v>
      </c>
      <c r="F99" s="54">
        <v>0</v>
      </c>
      <c r="G99" s="54">
        <v>0</v>
      </c>
      <c r="H99" s="54">
        <v>845</v>
      </c>
      <c r="I99" s="54">
        <v>0</v>
      </c>
      <c r="J99" s="54">
        <v>0</v>
      </c>
      <c r="K99" s="54">
        <v>0</v>
      </c>
      <c r="L99" s="54">
        <v>5</v>
      </c>
      <c r="M99" s="54">
        <v>0</v>
      </c>
      <c r="N99" s="54">
        <v>1</v>
      </c>
      <c r="O99" s="54">
        <v>0</v>
      </c>
      <c r="P99" s="54">
        <v>0</v>
      </c>
      <c r="Q99" s="54">
        <v>0</v>
      </c>
      <c r="R99" s="54">
        <v>0</v>
      </c>
      <c r="S99" s="54">
        <v>0</v>
      </c>
      <c r="T99" s="54">
        <v>2</v>
      </c>
      <c r="U99" s="54">
        <v>0</v>
      </c>
      <c r="V99" s="54">
        <v>0</v>
      </c>
      <c r="W99" s="54">
        <v>0</v>
      </c>
      <c r="X99" s="54">
        <v>0</v>
      </c>
      <c r="Y99" s="54">
        <v>0</v>
      </c>
      <c r="Z99" s="54">
        <v>0</v>
      </c>
      <c r="AA99" s="54">
        <v>0</v>
      </c>
      <c r="AB99" s="54">
        <v>0</v>
      </c>
      <c r="AC99" s="54">
        <v>0</v>
      </c>
      <c r="AD99" s="54">
        <f t="shared" si="23"/>
        <v>0</v>
      </c>
      <c r="AE99" s="54">
        <f t="shared" si="24"/>
        <v>853</v>
      </c>
      <c r="AF99" s="54">
        <f t="shared" si="25"/>
        <v>853</v>
      </c>
      <c r="AG99" s="58"/>
      <c r="AH99" s="55"/>
      <c r="AI99" s="53"/>
      <c r="AJ99" s="53"/>
      <c r="AK99" s="53"/>
    </row>
    <row r="100" spans="1:37" s="51" customFormat="1" ht="42.75" customHeight="1" x14ac:dyDescent="0.2">
      <c r="A100" s="63">
        <v>26</v>
      </c>
      <c r="B100" s="63" t="s">
        <v>32</v>
      </c>
      <c r="C100" s="54">
        <v>0</v>
      </c>
      <c r="D100" s="54">
        <v>0</v>
      </c>
      <c r="E100" s="54">
        <v>0</v>
      </c>
      <c r="F100" s="54">
        <v>0</v>
      </c>
      <c r="G100" s="54">
        <v>0</v>
      </c>
      <c r="H100" s="54">
        <v>754</v>
      </c>
      <c r="I100" s="54">
        <v>0</v>
      </c>
      <c r="J100" s="54">
        <v>0</v>
      </c>
      <c r="K100" s="54">
        <v>0</v>
      </c>
      <c r="L100" s="54">
        <v>6</v>
      </c>
      <c r="M100" s="54">
        <v>0</v>
      </c>
      <c r="N100" s="54">
        <v>4</v>
      </c>
      <c r="O100" s="54">
        <v>0</v>
      </c>
      <c r="P100" s="54">
        <v>0</v>
      </c>
      <c r="Q100" s="54">
        <v>0</v>
      </c>
      <c r="R100" s="54">
        <v>0</v>
      </c>
      <c r="S100" s="54">
        <v>0</v>
      </c>
      <c r="T100" s="54">
        <v>0</v>
      </c>
      <c r="U100" s="54">
        <v>0</v>
      </c>
      <c r="V100" s="54">
        <v>0</v>
      </c>
      <c r="W100" s="54">
        <v>0</v>
      </c>
      <c r="X100" s="54">
        <v>0</v>
      </c>
      <c r="Y100" s="54">
        <v>0</v>
      </c>
      <c r="Z100" s="54">
        <v>0</v>
      </c>
      <c r="AA100" s="54">
        <v>0</v>
      </c>
      <c r="AB100" s="54">
        <v>0</v>
      </c>
      <c r="AC100" s="54">
        <v>0</v>
      </c>
      <c r="AD100" s="54">
        <f t="shared" si="23"/>
        <v>0</v>
      </c>
      <c r="AE100" s="54">
        <f t="shared" si="24"/>
        <v>764</v>
      </c>
      <c r="AF100" s="54">
        <f t="shared" si="25"/>
        <v>764</v>
      </c>
      <c r="AG100" s="58"/>
      <c r="AH100" s="55"/>
      <c r="AI100" s="53"/>
      <c r="AJ100" s="53"/>
      <c r="AK100" s="53"/>
    </row>
    <row r="101" spans="1:37" s="51" customFormat="1" ht="42.75" customHeight="1" x14ac:dyDescent="0.2">
      <c r="A101" s="63">
        <v>27</v>
      </c>
      <c r="B101" s="63" t="s">
        <v>33</v>
      </c>
      <c r="C101" s="54">
        <v>0</v>
      </c>
      <c r="D101" s="54">
        <v>0</v>
      </c>
      <c r="E101" s="54">
        <v>0</v>
      </c>
      <c r="F101" s="54">
        <v>0</v>
      </c>
      <c r="G101" s="54">
        <v>0</v>
      </c>
      <c r="H101" s="54">
        <v>1138</v>
      </c>
      <c r="I101" s="54">
        <v>0</v>
      </c>
      <c r="J101" s="54">
        <v>0</v>
      </c>
      <c r="K101" s="54">
        <v>0</v>
      </c>
      <c r="L101" s="54">
        <v>2</v>
      </c>
      <c r="M101" s="54">
        <v>0</v>
      </c>
      <c r="N101" s="54">
        <v>1</v>
      </c>
      <c r="O101" s="54">
        <v>0</v>
      </c>
      <c r="P101" s="54">
        <v>0</v>
      </c>
      <c r="Q101" s="54">
        <v>0</v>
      </c>
      <c r="R101" s="54">
        <v>0</v>
      </c>
      <c r="S101" s="54">
        <v>0</v>
      </c>
      <c r="T101" s="54">
        <v>0</v>
      </c>
      <c r="U101" s="54">
        <v>0</v>
      </c>
      <c r="V101" s="54">
        <v>0</v>
      </c>
      <c r="W101" s="54">
        <v>0</v>
      </c>
      <c r="X101" s="54">
        <v>0</v>
      </c>
      <c r="Y101" s="54">
        <v>0</v>
      </c>
      <c r="Z101" s="54">
        <v>0</v>
      </c>
      <c r="AA101" s="54">
        <v>0</v>
      </c>
      <c r="AB101" s="54">
        <v>0</v>
      </c>
      <c r="AC101" s="54">
        <v>0</v>
      </c>
      <c r="AD101" s="54">
        <f t="shared" si="23"/>
        <v>0</v>
      </c>
      <c r="AE101" s="54">
        <f t="shared" si="24"/>
        <v>1141</v>
      </c>
      <c r="AF101" s="54">
        <f t="shared" si="25"/>
        <v>1141</v>
      </c>
      <c r="AG101" s="58"/>
      <c r="AH101" s="55"/>
      <c r="AI101" s="53"/>
      <c r="AJ101" s="53"/>
      <c r="AK101" s="53"/>
    </row>
    <row r="102" spans="1:37" s="127" customFormat="1" ht="42.75" customHeight="1" x14ac:dyDescent="0.2">
      <c r="A102" s="641" t="s">
        <v>34</v>
      </c>
      <c r="B102" s="642"/>
      <c r="C102" s="57">
        <f>SUM(C98:C101)</f>
        <v>0</v>
      </c>
      <c r="D102" s="57">
        <f t="shared" ref="D102:AC102" si="36">SUM(D98:D101)</f>
        <v>0</v>
      </c>
      <c r="E102" s="57">
        <f t="shared" si="36"/>
        <v>0</v>
      </c>
      <c r="F102" s="57">
        <f t="shared" si="36"/>
        <v>0</v>
      </c>
      <c r="G102" s="57">
        <f t="shared" si="36"/>
        <v>23</v>
      </c>
      <c r="H102" s="57">
        <f t="shared" si="36"/>
        <v>3572</v>
      </c>
      <c r="I102" s="57">
        <f t="shared" si="36"/>
        <v>0</v>
      </c>
      <c r="J102" s="57">
        <f t="shared" si="36"/>
        <v>0</v>
      </c>
      <c r="K102" s="57">
        <f t="shared" si="36"/>
        <v>0</v>
      </c>
      <c r="L102" s="57">
        <f t="shared" si="36"/>
        <v>18</v>
      </c>
      <c r="M102" s="57">
        <f t="shared" si="36"/>
        <v>4</v>
      </c>
      <c r="N102" s="57">
        <f t="shared" si="36"/>
        <v>7</v>
      </c>
      <c r="O102" s="57">
        <f t="shared" si="36"/>
        <v>0</v>
      </c>
      <c r="P102" s="57">
        <f t="shared" si="36"/>
        <v>0</v>
      </c>
      <c r="Q102" s="57">
        <f t="shared" si="36"/>
        <v>0</v>
      </c>
      <c r="R102" s="57">
        <f t="shared" si="36"/>
        <v>0</v>
      </c>
      <c r="S102" s="57">
        <f t="shared" si="36"/>
        <v>0</v>
      </c>
      <c r="T102" s="57">
        <f t="shared" si="36"/>
        <v>7</v>
      </c>
      <c r="U102" s="57">
        <f t="shared" si="36"/>
        <v>0</v>
      </c>
      <c r="V102" s="57">
        <f t="shared" si="36"/>
        <v>2</v>
      </c>
      <c r="W102" s="57">
        <f t="shared" si="36"/>
        <v>0</v>
      </c>
      <c r="X102" s="57">
        <f t="shared" si="36"/>
        <v>0</v>
      </c>
      <c r="Y102" s="57">
        <f t="shared" si="36"/>
        <v>0</v>
      </c>
      <c r="Z102" s="57">
        <f t="shared" si="36"/>
        <v>1</v>
      </c>
      <c r="AA102" s="57">
        <f t="shared" si="36"/>
        <v>0</v>
      </c>
      <c r="AB102" s="57">
        <f t="shared" si="36"/>
        <v>0</v>
      </c>
      <c r="AC102" s="57">
        <f t="shared" si="36"/>
        <v>0</v>
      </c>
      <c r="AD102" s="57">
        <f t="shared" si="23"/>
        <v>27</v>
      </c>
      <c r="AE102" s="57">
        <f t="shared" si="24"/>
        <v>3607</v>
      </c>
      <c r="AF102" s="57">
        <f t="shared" si="25"/>
        <v>3634</v>
      </c>
      <c r="AG102" s="59"/>
      <c r="AH102" s="125"/>
      <c r="AI102" s="52"/>
      <c r="AJ102" s="52"/>
      <c r="AK102" s="52"/>
    </row>
    <row r="103" spans="1:37" s="51" customFormat="1" ht="42.75" customHeight="1" x14ac:dyDescent="0.2">
      <c r="A103" s="63">
        <v>28</v>
      </c>
      <c r="B103" s="63" t="s">
        <v>35</v>
      </c>
      <c r="C103" s="54">
        <v>0</v>
      </c>
      <c r="D103" s="54">
        <v>0</v>
      </c>
      <c r="E103" s="54">
        <v>0</v>
      </c>
      <c r="F103" s="54">
        <v>0</v>
      </c>
      <c r="G103" s="54">
        <v>1</v>
      </c>
      <c r="H103" s="54">
        <v>1657</v>
      </c>
      <c r="I103" s="54">
        <v>0</v>
      </c>
      <c r="J103" s="54">
        <v>0</v>
      </c>
      <c r="K103" s="54">
        <v>1</v>
      </c>
      <c r="L103" s="54">
        <v>68</v>
      </c>
      <c r="M103" s="54">
        <v>3</v>
      </c>
      <c r="N103" s="54">
        <v>1</v>
      </c>
      <c r="O103" s="54">
        <v>0</v>
      </c>
      <c r="P103" s="54">
        <v>0</v>
      </c>
      <c r="Q103" s="54">
        <v>0</v>
      </c>
      <c r="R103" s="54">
        <v>0</v>
      </c>
      <c r="S103" s="54">
        <v>1</v>
      </c>
      <c r="T103" s="54">
        <v>0</v>
      </c>
      <c r="U103" s="54">
        <v>0</v>
      </c>
      <c r="V103" s="54">
        <v>0</v>
      </c>
      <c r="W103" s="54">
        <v>0</v>
      </c>
      <c r="X103" s="54">
        <v>0</v>
      </c>
      <c r="Y103" s="54">
        <v>0</v>
      </c>
      <c r="Z103" s="54">
        <v>0</v>
      </c>
      <c r="AA103" s="54">
        <v>0</v>
      </c>
      <c r="AB103" s="54">
        <v>0</v>
      </c>
      <c r="AC103" s="54">
        <v>0</v>
      </c>
      <c r="AD103" s="54">
        <f t="shared" si="23"/>
        <v>6</v>
      </c>
      <c r="AE103" s="54">
        <f t="shared" si="24"/>
        <v>1726</v>
      </c>
      <c r="AF103" s="54">
        <f t="shared" si="25"/>
        <v>1732</v>
      </c>
      <c r="AG103" s="58"/>
      <c r="AH103" s="55"/>
      <c r="AI103" s="53"/>
      <c r="AJ103" s="53"/>
      <c r="AK103" s="53"/>
    </row>
    <row r="104" spans="1:37" s="51" customFormat="1" ht="42.75" customHeight="1" x14ac:dyDescent="0.2">
      <c r="A104" s="63">
        <v>29</v>
      </c>
      <c r="B104" s="63" t="s">
        <v>36</v>
      </c>
      <c r="C104" s="54">
        <v>0</v>
      </c>
      <c r="D104" s="54">
        <v>0</v>
      </c>
      <c r="E104" s="54">
        <v>0</v>
      </c>
      <c r="F104" s="54">
        <v>0</v>
      </c>
      <c r="G104" s="54">
        <v>1</v>
      </c>
      <c r="H104" s="54">
        <v>567</v>
      </c>
      <c r="I104" s="54">
        <v>0</v>
      </c>
      <c r="J104" s="54">
        <v>0</v>
      </c>
      <c r="K104" s="54">
        <v>2</v>
      </c>
      <c r="L104" s="54">
        <v>22</v>
      </c>
      <c r="M104" s="54">
        <v>6</v>
      </c>
      <c r="N104" s="54">
        <v>2</v>
      </c>
      <c r="O104" s="54">
        <v>0</v>
      </c>
      <c r="P104" s="54">
        <v>0</v>
      </c>
      <c r="Q104" s="54">
        <v>0</v>
      </c>
      <c r="R104" s="54">
        <v>0</v>
      </c>
      <c r="S104" s="54">
        <v>0</v>
      </c>
      <c r="T104" s="54">
        <v>0</v>
      </c>
      <c r="U104" s="54">
        <v>0</v>
      </c>
      <c r="V104" s="54">
        <v>0</v>
      </c>
      <c r="W104" s="54">
        <v>0</v>
      </c>
      <c r="X104" s="54">
        <v>0</v>
      </c>
      <c r="Y104" s="54">
        <v>0</v>
      </c>
      <c r="Z104" s="54">
        <v>0</v>
      </c>
      <c r="AA104" s="54">
        <v>0</v>
      </c>
      <c r="AB104" s="54">
        <v>0</v>
      </c>
      <c r="AC104" s="54">
        <v>0</v>
      </c>
      <c r="AD104" s="54">
        <f t="shared" si="23"/>
        <v>9</v>
      </c>
      <c r="AE104" s="54">
        <f t="shared" si="24"/>
        <v>591</v>
      </c>
      <c r="AF104" s="54">
        <f t="shared" si="25"/>
        <v>600</v>
      </c>
      <c r="AG104" s="58"/>
      <c r="AH104" s="55"/>
      <c r="AI104" s="53"/>
      <c r="AJ104" s="53"/>
      <c r="AK104" s="60"/>
    </row>
    <row r="105" spans="1:37" s="51" customFormat="1" ht="42.75" customHeight="1" x14ac:dyDescent="0.2">
      <c r="A105" s="63">
        <v>30</v>
      </c>
      <c r="B105" s="63" t="s">
        <v>37</v>
      </c>
      <c r="C105" s="54">
        <v>0</v>
      </c>
      <c r="D105" s="54">
        <v>0</v>
      </c>
      <c r="E105" s="54">
        <v>0</v>
      </c>
      <c r="F105" s="54">
        <v>0</v>
      </c>
      <c r="G105" s="54">
        <v>0</v>
      </c>
      <c r="H105" s="54">
        <v>1280</v>
      </c>
      <c r="I105" s="54">
        <v>0</v>
      </c>
      <c r="J105" s="54">
        <v>0</v>
      </c>
      <c r="K105" s="54">
        <v>0</v>
      </c>
      <c r="L105" s="54">
        <v>0</v>
      </c>
      <c r="M105" s="54">
        <v>0</v>
      </c>
      <c r="N105" s="54">
        <v>0</v>
      </c>
      <c r="O105" s="54">
        <v>0</v>
      </c>
      <c r="P105" s="54">
        <v>0</v>
      </c>
      <c r="Q105" s="54">
        <v>0</v>
      </c>
      <c r="R105" s="54">
        <v>0</v>
      </c>
      <c r="S105" s="54">
        <v>0</v>
      </c>
      <c r="T105" s="54">
        <v>0</v>
      </c>
      <c r="U105" s="54">
        <v>0</v>
      </c>
      <c r="V105" s="54">
        <v>0</v>
      </c>
      <c r="W105" s="54">
        <v>0</v>
      </c>
      <c r="X105" s="54">
        <v>0</v>
      </c>
      <c r="Y105" s="54">
        <v>0</v>
      </c>
      <c r="Z105" s="54">
        <v>0</v>
      </c>
      <c r="AA105" s="54">
        <v>0</v>
      </c>
      <c r="AB105" s="54">
        <v>0</v>
      </c>
      <c r="AC105" s="54">
        <v>0</v>
      </c>
      <c r="AD105" s="54">
        <f t="shared" si="23"/>
        <v>0</v>
      </c>
      <c r="AE105" s="54">
        <f t="shared" si="24"/>
        <v>1280</v>
      </c>
      <c r="AF105" s="54">
        <f t="shared" si="25"/>
        <v>1280</v>
      </c>
      <c r="AG105" s="58"/>
      <c r="AH105" s="55"/>
      <c r="AI105" s="53"/>
      <c r="AJ105" s="53"/>
      <c r="AK105" s="53"/>
    </row>
    <row r="106" spans="1:37" s="51" customFormat="1" ht="42.75" customHeight="1" x14ac:dyDescent="0.2">
      <c r="A106" s="63">
        <v>31</v>
      </c>
      <c r="B106" s="63" t="s">
        <v>38</v>
      </c>
      <c r="C106" s="54">
        <v>0</v>
      </c>
      <c r="D106" s="54">
        <v>0</v>
      </c>
      <c r="E106" s="54">
        <v>0</v>
      </c>
      <c r="F106" s="54">
        <v>59</v>
      </c>
      <c r="G106" s="54">
        <v>0</v>
      </c>
      <c r="H106" s="54">
        <v>595</v>
      </c>
      <c r="I106" s="54">
        <v>0</v>
      </c>
      <c r="J106" s="54">
        <v>0</v>
      </c>
      <c r="K106" s="54">
        <v>0</v>
      </c>
      <c r="L106" s="54">
        <v>2</v>
      </c>
      <c r="M106" s="54">
        <v>0</v>
      </c>
      <c r="N106" s="54">
        <v>0</v>
      </c>
      <c r="O106" s="54">
        <v>0</v>
      </c>
      <c r="P106" s="54">
        <v>0</v>
      </c>
      <c r="Q106" s="54">
        <v>0</v>
      </c>
      <c r="R106" s="54">
        <v>0</v>
      </c>
      <c r="S106" s="54">
        <v>0</v>
      </c>
      <c r="T106" s="54">
        <v>0</v>
      </c>
      <c r="U106" s="54">
        <v>0</v>
      </c>
      <c r="V106" s="54">
        <v>0</v>
      </c>
      <c r="W106" s="54">
        <v>0</v>
      </c>
      <c r="X106" s="54">
        <v>0</v>
      </c>
      <c r="Y106" s="54">
        <v>0</v>
      </c>
      <c r="Z106" s="54">
        <v>0</v>
      </c>
      <c r="AA106" s="54">
        <v>0</v>
      </c>
      <c r="AB106" s="54">
        <v>0</v>
      </c>
      <c r="AC106" s="54">
        <v>0</v>
      </c>
      <c r="AD106" s="54">
        <f t="shared" si="23"/>
        <v>0</v>
      </c>
      <c r="AE106" s="54">
        <f t="shared" si="24"/>
        <v>656</v>
      </c>
      <c r="AF106" s="54">
        <f t="shared" si="25"/>
        <v>656</v>
      </c>
      <c r="AG106" s="58"/>
      <c r="AH106" s="55"/>
      <c r="AI106" s="53"/>
      <c r="AJ106" s="53"/>
      <c r="AK106" s="53"/>
    </row>
    <row r="107" spans="1:37" s="127" customFormat="1" ht="42.75" customHeight="1" x14ac:dyDescent="0.2">
      <c r="A107" s="641" t="s">
        <v>39</v>
      </c>
      <c r="B107" s="642"/>
      <c r="C107" s="57">
        <f>SUM(C103:C106)</f>
        <v>0</v>
      </c>
      <c r="D107" s="57">
        <f t="shared" ref="D107:AC107" si="37">SUM(D103:D106)</f>
        <v>0</v>
      </c>
      <c r="E107" s="57">
        <f t="shared" si="37"/>
        <v>0</v>
      </c>
      <c r="F107" s="57">
        <f t="shared" si="37"/>
        <v>59</v>
      </c>
      <c r="G107" s="57">
        <f t="shared" si="37"/>
        <v>2</v>
      </c>
      <c r="H107" s="57">
        <f t="shared" si="37"/>
        <v>4099</v>
      </c>
      <c r="I107" s="57">
        <f t="shared" si="37"/>
        <v>0</v>
      </c>
      <c r="J107" s="57">
        <f t="shared" si="37"/>
        <v>0</v>
      </c>
      <c r="K107" s="57">
        <f t="shared" si="37"/>
        <v>3</v>
      </c>
      <c r="L107" s="57">
        <f t="shared" si="37"/>
        <v>92</v>
      </c>
      <c r="M107" s="57">
        <f t="shared" si="37"/>
        <v>9</v>
      </c>
      <c r="N107" s="57">
        <f t="shared" si="37"/>
        <v>3</v>
      </c>
      <c r="O107" s="57">
        <f t="shared" si="37"/>
        <v>0</v>
      </c>
      <c r="P107" s="57">
        <f t="shared" si="37"/>
        <v>0</v>
      </c>
      <c r="Q107" s="57">
        <f t="shared" si="37"/>
        <v>0</v>
      </c>
      <c r="R107" s="57">
        <f t="shared" si="37"/>
        <v>0</v>
      </c>
      <c r="S107" s="57">
        <f t="shared" si="37"/>
        <v>1</v>
      </c>
      <c r="T107" s="57">
        <f t="shared" si="37"/>
        <v>0</v>
      </c>
      <c r="U107" s="57">
        <f t="shared" si="37"/>
        <v>0</v>
      </c>
      <c r="V107" s="57">
        <f t="shared" si="37"/>
        <v>0</v>
      </c>
      <c r="W107" s="57">
        <f t="shared" si="37"/>
        <v>0</v>
      </c>
      <c r="X107" s="57">
        <f t="shared" si="37"/>
        <v>0</v>
      </c>
      <c r="Y107" s="57">
        <f t="shared" si="37"/>
        <v>0</v>
      </c>
      <c r="Z107" s="57">
        <f t="shared" si="37"/>
        <v>0</v>
      </c>
      <c r="AA107" s="57">
        <f t="shared" si="37"/>
        <v>0</v>
      </c>
      <c r="AB107" s="57">
        <f t="shared" si="37"/>
        <v>0</v>
      </c>
      <c r="AC107" s="57">
        <f t="shared" si="37"/>
        <v>0</v>
      </c>
      <c r="AD107" s="57">
        <f t="shared" si="23"/>
        <v>15</v>
      </c>
      <c r="AE107" s="57">
        <f t="shared" si="24"/>
        <v>4253</v>
      </c>
      <c r="AF107" s="57">
        <f t="shared" si="25"/>
        <v>4268</v>
      </c>
      <c r="AG107" s="59"/>
      <c r="AH107" s="125"/>
      <c r="AI107" s="52"/>
      <c r="AJ107" s="52"/>
      <c r="AK107" s="52"/>
    </row>
    <row r="108" spans="1:37" s="127" customFormat="1" ht="42.75" customHeight="1" x14ac:dyDescent="0.2">
      <c r="A108" s="641" t="s">
        <v>87</v>
      </c>
      <c r="B108" s="642"/>
      <c r="C108" s="57">
        <f>C102+C107</f>
        <v>0</v>
      </c>
      <c r="D108" s="57">
        <f t="shared" ref="D108:AC108" si="38">D102+D107</f>
        <v>0</v>
      </c>
      <c r="E108" s="57">
        <f t="shared" si="38"/>
        <v>0</v>
      </c>
      <c r="F108" s="57">
        <f t="shared" si="38"/>
        <v>59</v>
      </c>
      <c r="G108" s="57">
        <f t="shared" si="38"/>
        <v>25</v>
      </c>
      <c r="H108" s="57">
        <f t="shared" si="38"/>
        <v>7671</v>
      </c>
      <c r="I108" s="57">
        <f t="shared" si="38"/>
        <v>0</v>
      </c>
      <c r="J108" s="57">
        <f t="shared" si="38"/>
        <v>0</v>
      </c>
      <c r="K108" s="57">
        <f t="shared" si="38"/>
        <v>3</v>
      </c>
      <c r="L108" s="57">
        <f t="shared" si="38"/>
        <v>110</v>
      </c>
      <c r="M108" s="57">
        <f t="shared" si="38"/>
        <v>13</v>
      </c>
      <c r="N108" s="57">
        <f t="shared" si="38"/>
        <v>10</v>
      </c>
      <c r="O108" s="57">
        <f t="shared" si="38"/>
        <v>0</v>
      </c>
      <c r="P108" s="57">
        <f t="shared" si="38"/>
        <v>0</v>
      </c>
      <c r="Q108" s="57">
        <f t="shared" si="38"/>
        <v>0</v>
      </c>
      <c r="R108" s="57">
        <f t="shared" si="38"/>
        <v>0</v>
      </c>
      <c r="S108" s="57">
        <f t="shared" si="38"/>
        <v>1</v>
      </c>
      <c r="T108" s="57">
        <f t="shared" si="38"/>
        <v>7</v>
      </c>
      <c r="U108" s="57">
        <f t="shared" si="38"/>
        <v>0</v>
      </c>
      <c r="V108" s="57">
        <f t="shared" si="38"/>
        <v>2</v>
      </c>
      <c r="W108" s="57">
        <f t="shared" si="38"/>
        <v>0</v>
      </c>
      <c r="X108" s="57">
        <f t="shared" si="38"/>
        <v>0</v>
      </c>
      <c r="Y108" s="57">
        <f t="shared" si="38"/>
        <v>0</v>
      </c>
      <c r="Z108" s="57">
        <f t="shared" si="38"/>
        <v>1</v>
      </c>
      <c r="AA108" s="57">
        <f t="shared" si="38"/>
        <v>0</v>
      </c>
      <c r="AB108" s="57">
        <f t="shared" si="38"/>
        <v>0</v>
      </c>
      <c r="AC108" s="57">
        <f t="shared" si="38"/>
        <v>0</v>
      </c>
      <c r="AD108" s="57">
        <f t="shared" si="23"/>
        <v>42</v>
      </c>
      <c r="AE108" s="57">
        <f t="shared" si="24"/>
        <v>7860</v>
      </c>
      <c r="AF108" s="57">
        <f t="shared" si="25"/>
        <v>7902</v>
      </c>
      <c r="AG108" s="59"/>
      <c r="AH108" s="125"/>
      <c r="AI108" s="52"/>
      <c r="AJ108" s="52"/>
      <c r="AK108" s="52"/>
    </row>
    <row r="109" spans="1:37" s="127" customFormat="1" ht="42.75" customHeight="1" x14ac:dyDescent="0.2">
      <c r="A109" s="662" t="s">
        <v>40</v>
      </c>
      <c r="B109" s="663"/>
      <c r="C109" s="57">
        <f t="shared" ref="C109:AC109" si="39">C73+C83+C97+C108</f>
        <v>0</v>
      </c>
      <c r="D109" s="57">
        <f t="shared" si="39"/>
        <v>0</v>
      </c>
      <c r="E109" s="57">
        <f t="shared" si="39"/>
        <v>0</v>
      </c>
      <c r="F109" s="57">
        <f t="shared" si="39"/>
        <v>59</v>
      </c>
      <c r="G109" s="57">
        <f t="shared" si="39"/>
        <v>108</v>
      </c>
      <c r="H109" s="57">
        <f t="shared" si="39"/>
        <v>16071</v>
      </c>
      <c r="I109" s="57">
        <f t="shared" si="39"/>
        <v>3</v>
      </c>
      <c r="J109" s="57">
        <f t="shared" si="39"/>
        <v>0</v>
      </c>
      <c r="K109" s="57">
        <f t="shared" si="39"/>
        <v>357</v>
      </c>
      <c r="L109" s="57">
        <f t="shared" si="39"/>
        <v>468</v>
      </c>
      <c r="M109" s="57">
        <f t="shared" si="39"/>
        <v>507</v>
      </c>
      <c r="N109" s="57">
        <f t="shared" si="39"/>
        <v>701</v>
      </c>
      <c r="O109" s="57">
        <f t="shared" si="39"/>
        <v>1</v>
      </c>
      <c r="P109" s="57">
        <f t="shared" si="39"/>
        <v>0</v>
      </c>
      <c r="Q109" s="57">
        <f t="shared" si="39"/>
        <v>3</v>
      </c>
      <c r="R109" s="57">
        <f t="shared" si="39"/>
        <v>0</v>
      </c>
      <c r="S109" s="57">
        <f t="shared" si="39"/>
        <v>409</v>
      </c>
      <c r="T109" s="57">
        <f t="shared" si="39"/>
        <v>28</v>
      </c>
      <c r="U109" s="57">
        <f t="shared" si="39"/>
        <v>0</v>
      </c>
      <c r="V109" s="57">
        <f t="shared" si="39"/>
        <v>2</v>
      </c>
      <c r="W109" s="57">
        <f t="shared" si="39"/>
        <v>0</v>
      </c>
      <c r="X109" s="57">
        <f t="shared" si="39"/>
        <v>0</v>
      </c>
      <c r="Y109" s="57">
        <f t="shared" si="39"/>
        <v>155</v>
      </c>
      <c r="Z109" s="57">
        <f t="shared" si="39"/>
        <v>15</v>
      </c>
      <c r="AA109" s="57">
        <f t="shared" si="39"/>
        <v>1</v>
      </c>
      <c r="AB109" s="57">
        <f t="shared" si="39"/>
        <v>1</v>
      </c>
      <c r="AC109" s="57">
        <f t="shared" si="39"/>
        <v>16</v>
      </c>
      <c r="AD109" s="57">
        <f t="shared" si="23"/>
        <v>1561</v>
      </c>
      <c r="AE109" s="57">
        <f t="shared" si="24"/>
        <v>17344</v>
      </c>
      <c r="AF109" s="57">
        <f t="shared" si="25"/>
        <v>18905</v>
      </c>
      <c r="AG109" s="59"/>
      <c r="AH109" s="61"/>
      <c r="AI109" s="52"/>
      <c r="AJ109" s="52"/>
      <c r="AK109" s="52"/>
    </row>
    <row r="110" spans="1:37" s="127" customFormat="1" ht="42.75" customHeight="1" x14ac:dyDescent="0.2">
      <c r="A110" s="122"/>
      <c r="B110" s="122"/>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122"/>
      <c r="AE110" s="122"/>
      <c r="AF110" s="122"/>
      <c r="AG110" s="122"/>
      <c r="AH110" s="61"/>
      <c r="AI110" s="52"/>
      <c r="AJ110" s="52"/>
      <c r="AK110" s="52"/>
    </row>
    <row r="111" spans="1:37" s="127" customFormat="1" ht="34.5" customHeight="1" x14ac:dyDescent="0.2">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5"/>
    </row>
    <row r="112" spans="1:37" s="127" customFormat="1" ht="34.5" customHeight="1" x14ac:dyDescent="0.2">
      <c r="A112" s="122"/>
      <c r="B112" s="122"/>
      <c r="C112" s="122"/>
      <c r="D112" s="38"/>
      <c r="E112" s="38"/>
      <c r="F112" s="38"/>
      <c r="G112" s="38"/>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5"/>
    </row>
    <row r="113" spans="1:46" s="99" customFormat="1" ht="34.5" customHeight="1" x14ac:dyDescent="0.2">
      <c r="A113" s="120"/>
      <c r="B113" s="120"/>
      <c r="C113" s="126"/>
      <c r="D113" s="97" t="s">
        <v>141</v>
      </c>
      <c r="E113" s="97"/>
      <c r="F113" s="97"/>
      <c r="G113" s="97"/>
      <c r="H113" s="98"/>
      <c r="I113" s="126"/>
      <c r="J113" s="126"/>
      <c r="K113" s="126"/>
      <c r="L113" s="126"/>
      <c r="M113" s="126"/>
      <c r="N113" s="126"/>
      <c r="O113" s="126"/>
      <c r="P113" s="126"/>
      <c r="Q113" s="126"/>
      <c r="R113" s="126"/>
      <c r="S113" s="126"/>
      <c r="T113" s="126"/>
      <c r="U113" s="126"/>
      <c r="V113" s="126"/>
      <c r="W113" s="126"/>
      <c r="X113" s="126"/>
      <c r="Y113" s="126"/>
      <c r="Z113" s="126"/>
      <c r="AA113" s="126"/>
      <c r="AB113" s="664" t="s">
        <v>104</v>
      </c>
      <c r="AC113" s="664"/>
      <c r="AD113" s="664"/>
      <c r="AE113" s="664"/>
      <c r="AF113" s="120"/>
      <c r="AG113" s="120"/>
      <c r="AH113" s="93"/>
    </row>
    <row r="114" spans="1:46" s="99" customFormat="1" ht="42.75" customHeight="1" x14ac:dyDescent="0.2">
      <c r="A114" s="120"/>
      <c r="B114" s="120"/>
      <c r="C114" s="126"/>
      <c r="D114" s="97" t="s">
        <v>40</v>
      </c>
      <c r="E114" s="97"/>
      <c r="F114" s="97"/>
      <c r="G114" s="97"/>
      <c r="H114" s="98"/>
      <c r="I114" s="126"/>
      <c r="J114" s="126"/>
      <c r="K114" s="126"/>
      <c r="L114" s="126"/>
      <c r="M114" s="126"/>
      <c r="N114" s="126"/>
      <c r="O114" s="126"/>
      <c r="P114" s="126"/>
      <c r="Q114" s="126"/>
      <c r="R114" s="126"/>
      <c r="S114" s="126"/>
      <c r="T114" s="126"/>
      <c r="U114" s="126"/>
      <c r="V114" s="126"/>
      <c r="W114" s="126"/>
      <c r="X114" s="126"/>
      <c r="Y114" s="126"/>
      <c r="Z114" s="126"/>
      <c r="AA114" s="126"/>
      <c r="AB114" s="664"/>
      <c r="AC114" s="664"/>
      <c r="AD114" s="664"/>
      <c r="AE114" s="664"/>
      <c r="AF114" s="120"/>
      <c r="AG114" s="120"/>
      <c r="AH114" s="93"/>
    </row>
    <row r="115" spans="1:46" s="127" customFormat="1" ht="34.5" customHeight="1" x14ac:dyDescent="0.2">
      <c r="A115" s="122"/>
      <c r="B115" s="122"/>
      <c r="C115" s="122"/>
      <c r="D115" s="122"/>
      <c r="E115" s="122"/>
      <c r="F115" s="122"/>
      <c r="G115" s="122"/>
      <c r="H115" s="122"/>
      <c r="I115" s="122"/>
      <c r="J115" s="122"/>
      <c r="K115" s="122"/>
      <c r="L115" s="122"/>
      <c r="M115" s="122"/>
      <c r="N115" s="640"/>
      <c r="O115" s="640"/>
      <c r="P115" s="640"/>
      <c r="Q115" s="640"/>
      <c r="R115" s="122"/>
      <c r="S115" s="122"/>
      <c r="T115" s="122"/>
      <c r="U115" s="122"/>
      <c r="V115" s="122"/>
      <c r="W115" s="122"/>
      <c r="X115" s="122"/>
      <c r="Y115" s="122"/>
      <c r="Z115" s="122"/>
      <c r="AA115" s="122"/>
      <c r="AB115" s="122"/>
      <c r="AC115" s="122"/>
      <c r="AD115" s="122"/>
      <c r="AE115" s="122"/>
      <c r="AF115" s="122"/>
      <c r="AG115" s="122"/>
      <c r="AH115" s="125"/>
    </row>
    <row r="116" spans="1:46" s="125" customFormat="1" ht="37.5" customHeight="1" x14ac:dyDescent="0.2">
      <c r="A116" s="665" t="s">
        <v>155</v>
      </c>
      <c r="B116" s="665"/>
      <c r="C116" s="665"/>
      <c r="D116" s="665"/>
      <c r="E116" s="665"/>
      <c r="F116" s="665"/>
      <c r="G116" s="665"/>
      <c r="H116" s="665"/>
      <c r="I116" s="665"/>
      <c r="J116" s="665"/>
      <c r="K116" s="665"/>
      <c r="L116" s="665"/>
      <c r="M116" s="665"/>
      <c r="N116" s="665"/>
      <c r="O116" s="665"/>
      <c r="P116" s="665"/>
      <c r="Q116" s="665"/>
      <c r="R116" s="665"/>
      <c r="S116" s="665"/>
      <c r="T116" s="665"/>
      <c r="U116" s="665"/>
      <c r="V116" s="665"/>
      <c r="W116" s="665"/>
      <c r="X116" s="665"/>
      <c r="Y116" s="665"/>
      <c r="Z116" s="665"/>
      <c r="AA116" s="665"/>
      <c r="AB116" s="665"/>
      <c r="AC116" s="665"/>
      <c r="AD116" s="665"/>
      <c r="AE116" s="665"/>
      <c r="AF116" s="665"/>
      <c r="AG116" s="127"/>
      <c r="AH116" s="649"/>
      <c r="AI116" s="649"/>
      <c r="AJ116" s="649"/>
      <c r="AK116" s="649"/>
      <c r="AL116" s="649"/>
    </row>
    <row r="117" spans="1:46" s="130" customFormat="1" ht="37.5" customHeight="1" x14ac:dyDescent="0.2">
      <c r="AG117" s="657" t="s">
        <v>152</v>
      </c>
      <c r="AH117" s="658"/>
      <c r="AI117" s="659"/>
      <c r="AK117" s="640" t="s">
        <v>125</v>
      </c>
      <c r="AL117" s="640"/>
    </row>
    <row r="118" spans="1:46" s="15" customFormat="1" ht="37.5" customHeight="1" x14ac:dyDescent="0.2">
      <c r="A118" s="660" t="s">
        <v>0</v>
      </c>
      <c r="B118" s="660" t="s">
        <v>1</v>
      </c>
      <c r="C118" s="653" t="s">
        <v>2</v>
      </c>
      <c r="D118" s="654"/>
      <c r="E118" s="653" t="s">
        <v>3</v>
      </c>
      <c r="F118" s="654"/>
      <c r="G118" s="653" t="s">
        <v>4</v>
      </c>
      <c r="H118" s="654"/>
      <c r="I118" s="653" t="s">
        <v>5</v>
      </c>
      <c r="J118" s="654"/>
      <c r="K118" s="653" t="s">
        <v>6</v>
      </c>
      <c r="L118" s="654"/>
      <c r="M118" s="653" t="s">
        <v>7</v>
      </c>
      <c r="N118" s="654"/>
      <c r="O118" s="653" t="s">
        <v>41</v>
      </c>
      <c r="P118" s="654"/>
      <c r="Q118" s="653" t="s">
        <v>8</v>
      </c>
      <c r="R118" s="654"/>
      <c r="S118" s="653" t="s">
        <v>9</v>
      </c>
      <c r="T118" s="654"/>
      <c r="U118" s="653" t="s">
        <v>10</v>
      </c>
      <c r="V118" s="654"/>
      <c r="W118" s="653" t="s">
        <v>11</v>
      </c>
      <c r="X118" s="654"/>
      <c r="Y118" s="653" t="s">
        <v>12</v>
      </c>
      <c r="Z118" s="654"/>
      <c r="AA118" s="653" t="s">
        <v>42</v>
      </c>
      <c r="AB118" s="654"/>
      <c r="AC118" s="653" t="s">
        <v>43</v>
      </c>
      <c r="AD118" s="654"/>
      <c r="AE118" s="653" t="s">
        <v>44</v>
      </c>
      <c r="AF118" s="654"/>
      <c r="AG118" s="651" t="s">
        <v>13</v>
      </c>
      <c r="AH118" s="651" t="s">
        <v>14</v>
      </c>
      <c r="AI118" s="651" t="s">
        <v>15</v>
      </c>
      <c r="AJ118" s="653" t="s">
        <v>16</v>
      </c>
      <c r="AK118" s="654"/>
      <c r="AL118" s="651" t="s">
        <v>17</v>
      </c>
      <c r="AM118" s="655"/>
      <c r="AN118" s="656"/>
      <c r="AO118" s="656"/>
      <c r="AP118" s="656"/>
      <c r="AQ118" s="656"/>
      <c r="AR118" s="656"/>
      <c r="AS118" s="656"/>
    </row>
    <row r="119" spans="1:46" s="15" customFormat="1" ht="37.5" customHeight="1" x14ac:dyDescent="0.2">
      <c r="A119" s="661"/>
      <c r="B119" s="661"/>
      <c r="C119" s="41" t="s">
        <v>18</v>
      </c>
      <c r="D119" s="41" t="s">
        <v>19</v>
      </c>
      <c r="E119" s="41" t="s">
        <v>18</v>
      </c>
      <c r="F119" s="41" t="s">
        <v>19</v>
      </c>
      <c r="G119" s="41" t="s">
        <v>18</v>
      </c>
      <c r="H119" s="41" t="s">
        <v>19</v>
      </c>
      <c r="I119" s="41" t="s">
        <v>18</v>
      </c>
      <c r="J119" s="41" t="s">
        <v>19</v>
      </c>
      <c r="K119" s="41" t="s">
        <v>18</v>
      </c>
      <c r="L119" s="41" t="s">
        <v>19</v>
      </c>
      <c r="M119" s="41" t="s">
        <v>18</v>
      </c>
      <c r="N119" s="41" t="s">
        <v>19</v>
      </c>
      <c r="O119" s="41" t="s">
        <v>18</v>
      </c>
      <c r="P119" s="41" t="s">
        <v>19</v>
      </c>
      <c r="Q119" s="41" t="s">
        <v>18</v>
      </c>
      <c r="R119" s="41" t="s">
        <v>19</v>
      </c>
      <c r="S119" s="41" t="s">
        <v>18</v>
      </c>
      <c r="T119" s="41" t="s">
        <v>19</v>
      </c>
      <c r="U119" s="41" t="s">
        <v>18</v>
      </c>
      <c r="V119" s="41" t="s">
        <v>19</v>
      </c>
      <c r="W119" s="41" t="s">
        <v>18</v>
      </c>
      <c r="X119" s="41" t="s">
        <v>19</v>
      </c>
      <c r="Y119" s="41" t="s">
        <v>18</v>
      </c>
      <c r="Z119" s="41" t="s">
        <v>19</v>
      </c>
      <c r="AA119" s="41" t="s">
        <v>18</v>
      </c>
      <c r="AB119" s="41" t="s">
        <v>19</v>
      </c>
      <c r="AC119" s="41" t="s">
        <v>18</v>
      </c>
      <c r="AD119" s="41" t="s">
        <v>19</v>
      </c>
      <c r="AE119" s="41" t="s">
        <v>18</v>
      </c>
      <c r="AF119" s="41" t="s">
        <v>19</v>
      </c>
      <c r="AG119" s="652"/>
      <c r="AH119" s="652"/>
      <c r="AI119" s="652"/>
      <c r="AJ119" s="41" t="s">
        <v>18</v>
      </c>
      <c r="AK119" s="41" t="s">
        <v>19</v>
      </c>
      <c r="AL119" s="652"/>
      <c r="AN119" s="13"/>
      <c r="AO119" s="13"/>
      <c r="AP119" s="13"/>
      <c r="AQ119" s="13"/>
      <c r="AR119" s="13"/>
      <c r="AS119" s="13"/>
      <c r="AT119" s="13"/>
    </row>
    <row r="120" spans="1:46" s="130" customFormat="1" ht="42.75" customHeight="1" x14ac:dyDescent="0.2">
      <c r="A120" s="63">
        <v>1</v>
      </c>
      <c r="B120" s="63" t="s">
        <v>84</v>
      </c>
      <c r="C120" s="25">
        <v>0</v>
      </c>
      <c r="D120" s="25">
        <v>0</v>
      </c>
      <c r="E120" s="25">
        <v>0</v>
      </c>
      <c r="F120" s="25">
        <v>0</v>
      </c>
      <c r="G120" s="25">
        <v>3</v>
      </c>
      <c r="H120" s="25">
        <v>0</v>
      </c>
      <c r="I120" s="25">
        <v>0</v>
      </c>
      <c r="J120" s="25">
        <v>0</v>
      </c>
      <c r="K120" s="25">
        <v>443</v>
      </c>
      <c r="L120" s="25">
        <v>0</v>
      </c>
      <c r="M120" s="25">
        <v>702</v>
      </c>
      <c r="N120" s="25">
        <v>0</v>
      </c>
      <c r="O120" s="25">
        <v>0</v>
      </c>
      <c r="P120" s="25">
        <v>0</v>
      </c>
      <c r="Q120" s="25">
        <v>19</v>
      </c>
      <c r="R120" s="25">
        <v>0</v>
      </c>
      <c r="S120" s="25">
        <v>1052</v>
      </c>
      <c r="T120" s="25">
        <v>0</v>
      </c>
      <c r="U120" s="25">
        <v>39</v>
      </c>
      <c r="V120" s="25">
        <v>0</v>
      </c>
      <c r="W120" s="25">
        <v>0</v>
      </c>
      <c r="X120" s="25">
        <v>0</v>
      </c>
      <c r="Y120" s="25">
        <v>208</v>
      </c>
      <c r="Z120" s="25">
        <v>0</v>
      </c>
      <c r="AA120" s="25">
        <v>2</v>
      </c>
      <c r="AB120" s="25">
        <v>0</v>
      </c>
      <c r="AC120" s="25">
        <v>0</v>
      </c>
      <c r="AD120" s="25">
        <v>0</v>
      </c>
      <c r="AE120" s="25">
        <v>2</v>
      </c>
      <c r="AF120" s="25">
        <v>0</v>
      </c>
      <c r="AG120" s="25">
        <v>1</v>
      </c>
      <c r="AH120" s="76">
        <v>5</v>
      </c>
      <c r="AI120" s="25">
        <v>4</v>
      </c>
      <c r="AJ120" s="25">
        <f t="shared" ref="AJ120:AJ169" si="40">C120+E120+G120+I120+K120+M120+O120+Q120+S120+U120+W120+Y120+AA120+AC120+AE120+AG120+AH120+AI120</f>
        <v>2480</v>
      </c>
      <c r="AK120" s="25">
        <f t="shared" ref="AK120:AK139" si="41">D120+F120+H120+J120+L120+N120+P120+R120+V120+X120+Z120+AB120+AF120</f>
        <v>0</v>
      </c>
      <c r="AL120" s="25">
        <f>AJ120+AK120</f>
        <v>2480</v>
      </c>
      <c r="AM120" s="27"/>
      <c r="AN120" s="30"/>
      <c r="AO120" s="30"/>
      <c r="AP120" s="14"/>
      <c r="AQ120" s="14"/>
      <c r="AR120" s="14"/>
      <c r="AS120" s="14"/>
      <c r="AT120" s="14"/>
    </row>
    <row r="121" spans="1:46" s="130" customFormat="1" ht="42.75" customHeight="1" x14ac:dyDescent="0.2">
      <c r="A121" s="63">
        <v>2</v>
      </c>
      <c r="B121" s="63" t="s">
        <v>51</v>
      </c>
      <c r="C121" s="25">
        <v>0</v>
      </c>
      <c r="D121" s="25">
        <v>0</v>
      </c>
      <c r="E121" s="25">
        <v>0</v>
      </c>
      <c r="F121" s="25">
        <v>0</v>
      </c>
      <c r="G121" s="25">
        <v>29</v>
      </c>
      <c r="H121" s="25">
        <v>0</v>
      </c>
      <c r="I121" s="25">
        <v>0</v>
      </c>
      <c r="J121" s="25">
        <v>0</v>
      </c>
      <c r="K121" s="25">
        <v>497</v>
      </c>
      <c r="L121" s="25">
        <v>0</v>
      </c>
      <c r="M121" s="25">
        <v>925</v>
      </c>
      <c r="N121" s="25">
        <v>0</v>
      </c>
      <c r="O121" s="25">
        <v>6</v>
      </c>
      <c r="P121" s="25">
        <v>0</v>
      </c>
      <c r="Q121" s="25">
        <v>15</v>
      </c>
      <c r="R121" s="25">
        <v>0</v>
      </c>
      <c r="S121" s="25">
        <v>1446</v>
      </c>
      <c r="T121" s="25">
        <v>0</v>
      </c>
      <c r="U121" s="25">
        <v>22</v>
      </c>
      <c r="V121" s="25">
        <v>0</v>
      </c>
      <c r="W121" s="25">
        <v>0</v>
      </c>
      <c r="X121" s="25">
        <v>0</v>
      </c>
      <c r="Y121" s="25">
        <v>198</v>
      </c>
      <c r="Z121" s="25">
        <v>0</v>
      </c>
      <c r="AA121" s="25">
        <v>0</v>
      </c>
      <c r="AB121" s="25">
        <v>0</v>
      </c>
      <c r="AC121" s="25">
        <v>0</v>
      </c>
      <c r="AD121" s="25">
        <v>0</v>
      </c>
      <c r="AE121" s="25">
        <v>0</v>
      </c>
      <c r="AF121" s="25">
        <v>0</v>
      </c>
      <c r="AG121" s="25">
        <v>0</v>
      </c>
      <c r="AH121" s="76">
        <v>18</v>
      </c>
      <c r="AI121" s="25">
        <v>13</v>
      </c>
      <c r="AJ121" s="25">
        <f t="shared" si="40"/>
        <v>3169</v>
      </c>
      <c r="AK121" s="25">
        <f t="shared" si="41"/>
        <v>0</v>
      </c>
      <c r="AL121" s="25">
        <f t="shared" ref="AL121:AL139" si="42">AJ121+AK121</f>
        <v>3169</v>
      </c>
      <c r="AM121" s="27"/>
      <c r="AN121" s="49"/>
      <c r="AO121" s="30"/>
      <c r="AP121" s="50"/>
      <c r="AQ121" s="50"/>
      <c r="AR121" s="14"/>
      <c r="AS121" s="50"/>
      <c r="AT121" s="50"/>
    </row>
    <row r="122" spans="1:46" s="130" customFormat="1" ht="42.75" customHeight="1" x14ac:dyDescent="0.2">
      <c r="A122" s="63">
        <v>3</v>
      </c>
      <c r="B122" s="63" t="s">
        <v>81</v>
      </c>
      <c r="C122" s="25">
        <v>0</v>
      </c>
      <c r="D122" s="25">
        <v>0</v>
      </c>
      <c r="E122" s="25">
        <v>851</v>
      </c>
      <c r="F122" s="25">
        <v>0</v>
      </c>
      <c r="G122" s="25">
        <v>549</v>
      </c>
      <c r="H122" s="25">
        <v>0</v>
      </c>
      <c r="I122" s="25">
        <v>0</v>
      </c>
      <c r="J122" s="25">
        <v>0</v>
      </c>
      <c r="K122" s="25">
        <v>201</v>
      </c>
      <c r="L122" s="25">
        <v>0</v>
      </c>
      <c r="M122" s="25">
        <v>1293</v>
      </c>
      <c r="N122" s="25">
        <v>0</v>
      </c>
      <c r="O122" s="25">
        <v>0</v>
      </c>
      <c r="P122" s="25">
        <v>0</v>
      </c>
      <c r="Q122" s="25">
        <v>11</v>
      </c>
      <c r="R122" s="25">
        <v>0</v>
      </c>
      <c r="S122" s="25">
        <v>1623</v>
      </c>
      <c r="T122" s="25">
        <v>0</v>
      </c>
      <c r="U122" s="25">
        <v>2</v>
      </c>
      <c r="V122" s="25">
        <v>0</v>
      </c>
      <c r="W122" s="25">
        <v>0</v>
      </c>
      <c r="X122" s="25">
        <v>0</v>
      </c>
      <c r="Y122" s="25">
        <v>61</v>
      </c>
      <c r="Z122" s="25">
        <v>0</v>
      </c>
      <c r="AA122" s="25">
        <v>0</v>
      </c>
      <c r="AB122" s="25">
        <v>0</v>
      </c>
      <c r="AC122" s="25">
        <v>0</v>
      </c>
      <c r="AD122" s="25">
        <v>0</v>
      </c>
      <c r="AE122" s="25">
        <v>0</v>
      </c>
      <c r="AF122" s="25">
        <v>0</v>
      </c>
      <c r="AG122" s="25">
        <v>0</v>
      </c>
      <c r="AH122" s="76">
        <v>0</v>
      </c>
      <c r="AI122" s="25">
        <v>0</v>
      </c>
      <c r="AJ122" s="25">
        <f t="shared" si="40"/>
        <v>4591</v>
      </c>
      <c r="AK122" s="25">
        <f t="shared" si="41"/>
        <v>0</v>
      </c>
      <c r="AL122" s="25">
        <f t="shared" si="42"/>
        <v>4591</v>
      </c>
      <c r="AM122" s="27"/>
      <c r="AN122" s="30"/>
      <c r="AO122" s="30"/>
      <c r="AP122" s="14"/>
      <c r="AQ122" s="14"/>
      <c r="AR122" s="14"/>
      <c r="AS122" s="14"/>
      <c r="AT122" s="14"/>
    </row>
    <row r="123" spans="1:46" s="15" customFormat="1" ht="42.75" customHeight="1" x14ac:dyDescent="0.2">
      <c r="A123" s="641" t="s">
        <v>56</v>
      </c>
      <c r="B123" s="642"/>
      <c r="C123" s="31">
        <f>SUM(C120:C122)</f>
        <v>0</v>
      </c>
      <c r="D123" s="31">
        <f t="shared" ref="D123:AI123" si="43">SUM(D120:D122)</f>
        <v>0</v>
      </c>
      <c r="E123" s="31">
        <f t="shared" si="43"/>
        <v>851</v>
      </c>
      <c r="F123" s="31">
        <f t="shared" si="43"/>
        <v>0</v>
      </c>
      <c r="G123" s="31">
        <f t="shared" si="43"/>
        <v>581</v>
      </c>
      <c r="H123" s="31">
        <f t="shared" si="43"/>
        <v>0</v>
      </c>
      <c r="I123" s="31">
        <f t="shared" si="43"/>
        <v>0</v>
      </c>
      <c r="J123" s="31">
        <f t="shared" si="43"/>
        <v>0</v>
      </c>
      <c r="K123" s="31">
        <f t="shared" si="43"/>
        <v>1141</v>
      </c>
      <c r="L123" s="31">
        <f t="shared" si="43"/>
        <v>0</v>
      </c>
      <c r="M123" s="31">
        <f t="shared" si="43"/>
        <v>2920</v>
      </c>
      <c r="N123" s="31">
        <f t="shared" si="43"/>
        <v>0</v>
      </c>
      <c r="O123" s="31">
        <f t="shared" si="43"/>
        <v>6</v>
      </c>
      <c r="P123" s="31">
        <f t="shared" si="43"/>
        <v>0</v>
      </c>
      <c r="Q123" s="31">
        <f t="shared" si="43"/>
        <v>45</v>
      </c>
      <c r="R123" s="31">
        <f t="shared" si="43"/>
        <v>0</v>
      </c>
      <c r="S123" s="31">
        <f t="shared" si="43"/>
        <v>4121</v>
      </c>
      <c r="T123" s="31">
        <f t="shared" si="43"/>
        <v>0</v>
      </c>
      <c r="U123" s="31">
        <f t="shared" si="43"/>
        <v>63</v>
      </c>
      <c r="V123" s="31">
        <f t="shared" si="43"/>
        <v>0</v>
      </c>
      <c r="W123" s="31">
        <f t="shared" si="43"/>
        <v>0</v>
      </c>
      <c r="X123" s="31">
        <f t="shared" si="43"/>
        <v>0</v>
      </c>
      <c r="Y123" s="31">
        <f t="shared" si="43"/>
        <v>467</v>
      </c>
      <c r="Z123" s="31">
        <f t="shared" si="43"/>
        <v>0</v>
      </c>
      <c r="AA123" s="31">
        <f t="shared" si="43"/>
        <v>2</v>
      </c>
      <c r="AB123" s="31">
        <f t="shared" si="43"/>
        <v>0</v>
      </c>
      <c r="AC123" s="31">
        <f t="shared" si="43"/>
        <v>0</v>
      </c>
      <c r="AD123" s="31">
        <f t="shared" si="43"/>
        <v>0</v>
      </c>
      <c r="AE123" s="31">
        <f t="shared" si="43"/>
        <v>2</v>
      </c>
      <c r="AF123" s="31">
        <f t="shared" si="43"/>
        <v>0</v>
      </c>
      <c r="AG123" s="31">
        <f t="shared" si="43"/>
        <v>1</v>
      </c>
      <c r="AH123" s="31">
        <f t="shared" si="43"/>
        <v>23</v>
      </c>
      <c r="AI123" s="31">
        <f t="shared" si="43"/>
        <v>17</v>
      </c>
      <c r="AJ123" s="31">
        <f t="shared" si="40"/>
        <v>10240</v>
      </c>
      <c r="AK123" s="31">
        <f t="shared" si="41"/>
        <v>0</v>
      </c>
      <c r="AL123" s="31">
        <f t="shared" si="42"/>
        <v>10240</v>
      </c>
      <c r="AM123" s="28"/>
      <c r="AN123" s="37"/>
      <c r="AO123" s="37"/>
      <c r="AP123" s="13"/>
      <c r="AQ123" s="13"/>
      <c r="AR123" s="13"/>
      <c r="AS123" s="13"/>
      <c r="AT123" s="13"/>
    </row>
    <row r="124" spans="1:46" s="130" customFormat="1" ht="42.75" customHeight="1" x14ac:dyDescent="0.2">
      <c r="A124" s="63">
        <v>4</v>
      </c>
      <c r="B124" s="63" t="s">
        <v>48</v>
      </c>
      <c r="C124" s="25">
        <v>0</v>
      </c>
      <c r="D124" s="25">
        <v>0</v>
      </c>
      <c r="E124" s="25">
        <v>0</v>
      </c>
      <c r="F124" s="25">
        <v>0</v>
      </c>
      <c r="G124" s="25">
        <v>15</v>
      </c>
      <c r="H124" s="25">
        <v>0</v>
      </c>
      <c r="I124" s="25">
        <v>0</v>
      </c>
      <c r="J124" s="25">
        <v>0</v>
      </c>
      <c r="K124" s="25">
        <v>1129</v>
      </c>
      <c r="L124" s="25">
        <v>0</v>
      </c>
      <c r="M124" s="25">
        <v>1979</v>
      </c>
      <c r="N124" s="25">
        <v>0</v>
      </c>
      <c r="O124" s="25">
        <v>3</v>
      </c>
      <c r="P124" s="25">
        <v>0</v>
      </c>
      <c r="Q124" s="25">
        <v>83</v>
      </c>
      <c r="R124" s="25">
        <v>0</v>
      </c>
      <c r="S124" s="25">
        <v>2481</v>
      </c>
      <c r="T124" s="25">
        <v>0</v>
      </c>
      <c r="U124" s="25">
        <v>17</v>
      </c>
      <c r="V124" s="25">
        <v>0</v>
      </c>
      <c r="W124" s="25">
        <v>1</v>
      </c>
      <c r="X124" s="25">
        <v>0</v>
      </c>
      <c r="Y124" s="25">
        <v>470</v>
      </c>
      <c r="Z124" s="25">
        <v>0</v>
      </c>
      <c r="AA124" s="25">
        <v>1</v>
      </c>
      <c r="AB124" s="25">
        <v>0</v>
      </c>
      <c r="AC124" s="25">
        <v>0</v>
      </c>
      <c r="AD124" s="25">
        <v>0</v>
      </c>
      <c r="AE124" s="25">
        <v>0</v>
      </c>
      <c r="AF124" s="25">
        <v>0</v>
      </c>
      <c r="AG124" s="25">
        <v>1</v>
      </c>
      <c r="AH124" s="76">
        <v>13</v>
      </c>
      <c r="AI124" s="25">
        <v>46</v>
      </c>
      <c r="AJ124" s="25">
        <f t="shared" si="40"/>
        <v>6239</v>
      </c>
      <c r="AK124" s="25">
        <f t="shared" si="41"/>
        <v>0</v>
      </c>
      <c r="AL124" s="25">
        <f t="shared" si="42"/>
        <v>6239</v>
      </c>
      <c r="AM124" s="27"/>
      <c r="AN124" s="24"/>
      <c r="AO124" s="30"/>
    </row>
    <row r="125" spans="1:46" s="130" customFormat="1" ht="42.75" customHeight="1" x14ac:dyDescent="0.2">
      <c r="A125" s="63">
        <v>5</v>
      </c>
      <c r="B125" s="63" t="s">
        <v>49</v>
      </c>
      <c r="C125" s="25">
        <v>0</v>
      </c>
      <c r="D125" s="25">
        <v>0</v>
      </c>
      <c r="E125" s="25">
        <v>103</v>
      </c>
      <c r="F125" s="25">
        <v>0</v>
      </c>
      <c r="G125" s="25">
        <v>12</v>
      </c>
      <c r="H125" s="25">
        <v>0</v>
      </c>
      <c r="I125" s="25">
        <v>1</v>
      </c>
      <c r="J125" s="25">
        <v>0</v>
      </c>
      <c r="K125" s="25">
        <v>546</v>
      </c>
      <c r="L125" s="25">
        <v>0</v>
      </c>
      <c r="M125" s="25">
        <v>1584</v>
      </c>
      <c r="N125" s="25">
        <v>0</v>
      </c>
      <c r="O125" s="25">
        <v>3</v>
      </c>
      <c r="P125" s="25">
        <v>0</v>
      </c>
      <c r="Q125" s="25">
        <v>5</v>
      </c>
      <c r="R125" s="25">
        <v>0</v>
      </c>
      <c r="S125" s="25">
        <v>1630</v>
      </c>
      <c r="T125" s="25">
        <v>0</v>
      </c>
      <c r="U125" s="25">
        <v>10</v>
      </c>
      <c r="V125" s="25">
        <v>0</v>
      </c>
      <c r="W125" s="25">
        <v>0</v>
      </c>
      <c r="X125" s="25">
        <v>0</v>
      </c>
      <c r="Y125" s="25">
        <v>510</v>
      </c>
      <c r="Z125" s="25">
        <v>0</v>
      </c>
      <c r="AA125" s="25">
        <v>0</v>
      </c>
      <c r="AB125" s="25">
        <v>0</v>
      </c>
      <c r="AC125" s="25">
        <v>0</v>
      </c>
      <c r="AD125" s="25">
        <v>0</v>
      </c>
      <c r="AE125" s="25">
        <v>0</v>
      </c>
      <c r="AF125" s="25">
        <v>0</v>
      </c>
      <c r="AG125" s="25">
        <v>0</v>
      </c>
      <c r="AH125" s="76">
        <v>5</v>
      </c>
      <c r="AI125" s="25">
        <v>17</v>
      </c>
      <c r="AJ125" s="25">
        <f t="shared" si="40"/>
        <v>4426</v>
      </c>
      <c r="AK125" s="25">
        <f t="shared" si="41"/>
        <v>0</v>
      </c>
      <c r="AL125" s="25">
        <f t="shared" si="42"/>
        <v>4426</v>
      </c>
      <c r="AM125" s="27"/>
      <c r="AN125" s="24"/>
      <c r="AO125" s="30"/>
    </row>
    <row r="126" spans="1:46" s="130" customFormat="1" ht="42.75" customHeight="1" x14ac:dyDescent="0.2">
      <c r="A126" s="63">
        <v>6</v>
      </c>
      <c r="B126" s="63" t="s">
        <v>20</v>
      </c>
      <c r="C126" s="25">
        <v>0</v>
      </c>
      <c r="D126" s="25">
        <v>0</v>
      </c>
      <c r="E126" s="25">
        <v>24</v>
      </c>
      <c r="F126" s="25">
        <v>0</v>
      </c>
      <c r="G126" s="25">
        <v>68</v>
      </c>
      <c r="H126" s="25">
        <v>0</v>
      </c>
      <c r="I126" s="25">
        <v>0</v>
      </c>
      <c r="J126" s="25">
        <v>0</v>
      </c>
      <c r="K126" s="25">
        <v>878</v>
      </c>
      <c r="L126" s="25">
        <v>0</v>
      </c>
      <c r="M126" s="25">
        <v>2752</v>
      </c>
      <c r="N126" s="25">
        <v>0</v>
      </c>
      <c r="O126" s="25">
        <v>1</v>
      </c>
      <c r="P126" s="25">
        <v>0</v>
      </c>
      <c r="Q126" s="25">
        <v>10</v>
      </c>
      <c r="R126" s="25">
        <v>0</v>
      </c>
      <c r="S126" s="25">
        <v>3074</v>
      </c>
      <c r="T126" s="25">
        <v>0</v>
      </c>
      <c r="U126" s="25">
        <v>10</v>
      </c>
      <c r="V126" s="25">
        <v>0</v>
      </c>
      <c r="W126" s="25">
        <v>0</v>
      </c>
      <c r="X126" s="25">
        <v>0</v>
      </c>
      <c r="Y126" s="25">
        <v>936</v>
      </c>
      <c r="Z126" s="25">
        <v>0</v>
      </c>
      <c r="AA126" s="25">
        <v>0</v>
      </c>
      <c r="AB126" s="25">
        <v>0</v>
      </c>
      <c r="AC126" s="25">
        <v>5</v>
      </c>
      <c r="AD126" s="25">
        <v>0</v>
      </c>
      <c r="AE126" s="25">
        <v>0</v>
      </c>
      <c r="AF126" s="25">
        <v>0</v>
      </c>
      <c r="AG126" s="25">
        <v>0</v>
      </c>
      <c r="AH126" s="76">
        <v>13</v>
      </c>
      <c r="AI126" s="25">
        <v>48</v>
      </c>
      <c r="AJ126" s="25">
        <f t="shared" si="40"/>
        <v>7819</v>
      </c>
      <c r="AK126" s="25">
        <f t="shared" si="41"/>
        <v>0</v>
      </c>
      <c r="AL126" s="25">
        <f t="shared" si="42"/>
        <v>7819</v>
      </c>
      <c r="AM126" s="27"/>
      <c r="AN126" s="24"/>
      <c r="AO126" s="30"/>
    </row>
    <row r="127" spans="1:46" s="15" customFormat="1" ht="42.75" customHeight="1" x14ac:dyDescent="0.2">
      <c r="A127" s="641" t="s">
        <v>21</v>
      </c>
      <c r="B127" s="642"/>
      <c r="C127" s="31">
        <f>SUM(C124:C126)</f>
        <v>0</v>
      </c>
      <c r="D127" s="31">
        <f t="shared" ref="D127:AI127" si="44">SUM(D124:D126)</f>
        <v>0</v>
      </c>
      <c r="E127" s="31">
        <f t="shared" si="44"/>
        <v>127</v>
      </c>
      <c r="F127" s="31">
        <f t="shared" si="44"/>
        <v>0</v>
      </c>
      <c r="G127" s="31">
        <f t="shared" si="44"/>
        <v>95</v>
      </c>
      <c r="H127" s="31">
        <f t="shared" si="44"/>
        <v>0</v>
      </c>
      <c r="I127" s="31">
        <f t="shared" si="44"/>
        <v>1</v>
      </c>
      <c r="J127" s="31">
        <f t="shared" si="44"/>
        <v>0</v>
      </c>
      <c r="K127" s="31">
        <f t="shared" si="44"/>
        <v>2553</v>
      </c>
      <c r="L127" s="31">
        <f t="shared" si="44"/>
        <v>0</v>
      </c>
      <c r="M127" s="31">
        <f t="shared" si="44"/>
        <v>6315</v>
      </c>
      <c r="N127" s="31">
        <f t="shared" si="44"/>
        <v>0</v>
      </c>
      <c r="O127" s="31">
        <f t="shared" si="44"/>
        <v>7</v>
      </c>
      <c r="P127" s="31">
        <f t="shared" si="44"/>
        <v>0</v>
      </c>
      <c r="Q127" s="31">
        <f t="shared" si="44"/>
        <v>98</v>
      </c>
      <c r="R127" s="31">
        <f t="shared" si="44"/>
        <v>0</v>
      </c>
      <c r="S127" s="31">
        <f t="shared" si="44"/>
        <v>7185</v>
      </c>
      <c r="T127" s="31">
        <f t="shared" si="44"/>
        <v>0</v>
      </c>
      <c r="U127" s="31">
        <f t="shared" si="44"/>
        <v>37</v>
      </c>
      <c r="V127" s="31">
        <f t="shared" si="44"/>
        <v>0</v>
      </c>
      <c r="W127" s="31">
        <f t="shared" si="44"/>
        <v>1</v>
      </c>
      <c r="X127" s="31">
        <f t="shared" si="44"/>
        <v>0</v>
      </c>
      <c r="Y127" s="31">
        <f t="shared" si="44"/>
        <v>1916</v>
      </c>
      <c r="Z127" s="31">
        <f t="shared" si="44"/>
        <v>0</v>
      </c>
      <c r="AA127" s="31">
        <f t="shared" si="44"/>
        <v>1</v>
      </c>
      <c r="AB127" s="31">
        <f t="shared" si="44"/>
        <v>0</v>
      </c>
      <c r="AC127" s="31">
        <f t="shared" si="44"/>
        <v>5</v>
      </c>
      <c r="AD127" s="31">
        <f t="shared" si="44"/>
        <v>0</v>
      </c>
      <c r="AE127" s="31">
        <f t="shared" si="44"/>
        <v>0</v>
      </c>
      <c r="AF127" s="31">
        <f t="shared" si="44"/>
        <v>0</v>
      </c>
      <c r="AG127" s="31">
        <f t="shared" si="44"/>
        <v>1</v>
      </c>
      <c r="AH127" s="31">
        <f t="shared" si="44"/>
        <v>31</v>
      </c>
      <c r="AI127" s="31">
        <f t="shared" si="44"/>
        <v>111</v>
      </c>
      <c r="AJ127" s="31">
        <f t="shared" si="40"/>
        <v>18484</v>
      </c>
      <c r="AK127" s="31">
        <f t="shared" si="41"/>
        <v>0</v>
      </c>
      <c r="AL127" s="31">
        <f t="shared" si="42"/>
        <v>18484</v>
      </c>
      <c r="AM127" s="28"/>
      <c r="AN127" s="32"/>
      <c r="AO127" s="37"/>
    </row>
    <row r="128" spans="1:46" s="15" customFormat="1" ht="42.75" customHeight="1" x14ac:dyDescent="0.2">
      <c r="A128" s="641" t="s">
        <v>148</v>
      </c>
      <c r="B128" s="642"/>
      <c r="C128" s="31">
        <f>C123+C127</f>
        <v>0</v>
      </c>
      <c r="D128" s="31">
        <f t="shared" ref="D128:AI128" si="45">D123+D127</f>
        <v>0</v>
      </c>
      <c r="E128" s="31">
        <f t="shared" si="45"/>
        <v>978</v>
      </c>
      <c r="F128" s="31">
        <f t="shared" si="45"/>
        <v>0</v>
      </c>
      <c r="G128" s="31">
        <f t="shared" si="45"/>
        <v>676</v>
      </c>
      <c r="H128" s="31">
        <f t="shared" si="45"/>
        <v>0</v>
      </c>
      <c r="I128" s="31">
        <f t="shared" si="45"/>
        <v>1</v>
      </c>
      <c r="J128" s="31">
        <f t="shared" si="45"/>
        <v>0</v>
      </c>
      <c r="K128" s="31">
        <f t="shared" si="45"/>
        <v>3694</v>
      </c>
      <c r="L128" s="31">
        <f t="shared" si="45"/>
        <v>0</v>
      </c>
      <c r="M128" s="31">
        <f t="shared" si="45"/>
        <v>9235</v>
      </c>
      <c r="N128" s="31">
        <f t="shared" si="45"/>
        <v>0</v>
      </c>
      <c r="O128" s="31">
        <f t="shared" si="45"/>
        <v>13</v>
      </c>
      <c r="P128" s="31">
        <f t="shared" si="45"/>
        <v>0</v>
      </c>
      <c r="Q128" s="31">
        <f t="shared" si="45"/>
        <v>143</v>
      </c>
      <c r="R128" s="31">
        <f t="shared" si="45"/>
        <v>0</v>
      </c>
      <c r="S128" s="31">
        <f t="shared" si="45"/>
        <v>11306</v>
      </c>
      <c r="T128" s="31">
        <f t="shared" si="45"/>
        <v>0</v>
      </c>
      <c r="U128" s="31">
        <f t="shared" si="45"/>
        <v>100</v>
      </c>
      <c r="V128" s="31">
        <f t="shared" si="45"/>
        <v>0</v>
      </c>
      <c r="W128" s="31">
        <f t="shared" si="45"/>
        <v>1</v>
      </c>
      <c r="X128" s="31">
        <f t="shared" si="45"/>
        <v>0</v>
      </c>
      <c r="Y128" s="31">
        <f t="shared" si="45"/>
        <v>2383</v>
      </c>
      <c r="Z128" s="31">
        <f t="shared" si="45"/>
        <v>0</v>
      </c>
      <c r="AA128" s="31">
        <f t="shared" si="45"/>
        <v>3</v>
      </c>
      <c r="AB128" s="31">
        <f t="shared" si="45"/>
        <v>0</v>
      </c>
      <c r="AC128" s="31">
        <f t="shared" si="45"/>
        <v>5</v>
      </c>
      <c r="AD128" s="31">
        <f t="shared" si="45"/>
        <v>0</v>
      </c>
      <c r="AE128" s="31">
        <f t="shared" si="45"/>
        <v>2</v>
      </c>
      <c r="AF128" s="31">
        <f t="shared" si="45"/>
        <v>0</v>
      </c>
      <c r="AG128" s="31">
        <f t="shared" si="45"/>
        <v>2</v>
      </c>
      <c r="AH128" s="31">
        <f t="shared" si="45"/>
        <v>54</v>
      </c>
      <c r="AI128" s="31">
        <f t="shared" si="45"/>
        <v>128</v>
      </c>
      <c r="AJ128" s="31">
        <f t="shared" si="40"/>
        <v>28724</v>
      </c>
      <c r="AK128" s="31">
        <f t="shared" si="41"/>
        <v>0</v>
      </c>
      <c r="AL128" s="31">
        <f t="shared" si="42"/>
        <v>28724</v>
      </c>
      <c r="AM128" s="32"/>
      <c r="AN128" s="32"/>
      <c r="AO128" s="37"/>
    </row>
    <row r="129" spans="1:41" s="15" customFormat="1" ht="42.75" customHeight="1" x14ac:dyDescent="0.2">
      <c r="A129" s="134"/>
      <c r="B129" s="135"/>
      <c r="C129" s="31"/>
      <c r="D129" s="31">
        <f>C128+D128</f>
        <v>0</v>
      </c>
      <c r="E129" s="31"/>
      <c r="F129" s="31">
        <f>E128+F128</f>
        <v>978</v>
      </c>
      <c r="G129" s="31"/>
      <c r="H129" s="31">
        <f>G128+H128</f>
        <v>676</v>
      </c>
      <c r="I129" s="31"/>
      <c r="J129" s="31">
        <f>I128+J128</f>
        <v>1</v>
      </c>
      <c r="K129" s="31"/>
      <c r="L129" s="31">
        <f>K128+L128</f>
        <v>3694</v>
      </c>
      <c r="M129" s="31"/>
      <c r="N129" s="31">
        <f>M128+N128</f>
        <v>9235</v>
      </c>
      <c r="O129" s="31"/>
      <c r="P129" s="31">
        <f>O128+P128</f>
        <v>13</v>
      </c>
      <c r="Q129" s="31"/>
      <c r="R129" s="31">
        <f>Q128+R128</f>
        <v>143</v>
      </c>
      <c r="S129" s="31"/>
      <c r="T129" s="31">
        <f>S128+T128</f>
        <v>11306</v>
      </c>
      <c r="U129" s="31"/>
      <c r="V129" s="31">
        <f>U128+V128</f>
        <v>100</v>
      </c>
      <c r="W129" s="31"/>
      <c r="X129" s="31">
        <f>W128+X128</f>
        <v>1</v>
      </c>
      <c r="Y129" s="31"/>
      <c r="Z129" s="31">
        <f>Y128+Z128</f>
        <v>2383</v>
      </c>
      <c r="AA129" s="31"/>
      <c r="AB129" s="31">
        <f>AA128+AB128</f>
        <v>3</v>
      </c>
      <c r="AC129" s="31"/>
      <c r="AD129" s="31">
        <f>AC128+AD128</f>
        <v>5</v>
      </c>
      <c r="AE129" s="31"/>
      <c r="AF129" s="31">
        <f>AE128+AF128</f>
        <v>2</v>
      </c>
      <c r="AG129" s="31"/>
      <c r="AH129" s="31"/>
      <c r="AI129" s="31">
        <f>AG128+AH128+AI128</f>
        <v>184</v>
      </c>
      <c r="AJ129" s="31"/>
      <c r="AK129" s="31"/>
      <c r="AL129" s="31">
        <f>D129+F129+H129+J129+L129+N129+P129+R129+T129+V129+X129+Z129+AB129+AD129+AF129+AI129</f>
        <v>28724</v>
      </c>
      <c r="AM129" s="32"/>
      <c r="AN129" s="32"/>
      <c r="AO129" s="37"/>
    </row>
    <row r="130" spans="1:41" s="130" customFormat="1" ht="42.75" customHeight="1" x14ac:dyDescent="0.2">
      <c r="A130" s="63">
        <v>7</v>
      </c>
      <c r="B130" s="63" t="s">
        <v>46</v>
      </c>
      <c r="C130" s="25">
        <v>0</v>
      </c>
      <c r="D130" s="25">
        <v>0</v>
      </c>
      <c r="E130" s="25">
        <v>0</v>
      </c>
      <c r="F130" s="25">
        <v>0</v>
      </c>
      <c r="G130" s="25">
        <v>3</v>
      </c>
      <c r="H130" s="25">
        <v>0</v>
      </c>
      <c r="I130" s="25">
        <v>0</v>
      </c>
      <c r="J130" s="25">
        <v>0</v>
      </c>
      <c r="K130" s="25">
        <v>237</v>
      </c>
      <c r="L130" s="25">
        <v>0</v>
      </c>
      <c r="M130" s="25">
        <v>910</v>
      </c>
      <c r="N130" s="25">
        <v>0</v>
      </c>
      <c r="O130" s="25">
        <v>2</v>
      </c>
      <c r="P130" s="25">
        <v>0</v>
      </c>
      <c r="Q130" s="25">
        <v>20</v>
      </c>
      <c r="R130" s="25">
        <v>0</v>
      </c>
      <c r="S130" s="25">
        <v>1283</v>
      </c>
      <c r="T130" s="25">
        <v>0</v>
      </c>
      <c r="U130" s="25">
        <v>23</v>
      </c>
      <c r="V130" s="25">
        <v>0</v>
      </c>
      <c r="W130" s="25">
        <v>2</v>
      </c>
      <c r="X130" s="25">
        <v>0</v>
      </c>
      <c r="Y130" s="25">
        <v>321</v>
      </c>
      <c r="Z130" s="25">
        <v>0</v>
      </c>
      <c r="AA130" s="25">
        <v>0</v>
      </c>
      <c r="AB130" s="25">
        <v>0</v>
      </c>
      <c r="AC130" s="25">
        <v>0</v>
      </c>
      <c r="AD130" s="25">
        <v>0</v>
      </c>
      <c r="AE130" s="25">
        <v>0</v>
      </c>
      <c r="AF130" s="25">
        <v>0</v>
      </c>
      <c r="AG130" s="25">
        <v>0</v>
      </c>
      <c r="AH130" s="76">
        <v>9</v>
      </c>
      <c r="AI130" s="25">
        <v>22</v>
      </c>
      <c r="AJ130" s="25">
        <f t="shared" si="40"/>
        <v>2832</v>
      </c>
      <c r="AK130" s="25">
        <f t="shared" si="41"/>
        <v>0</v>
      </c>
      <c r="AL130" s="25">
        <f t="shared" si="42"/>
        <v>2832</v>
      </c>
      <c r="AM130" s="24"/>
      <c r="AN130" s="24"/>
      <c r="AO130" s="30"/>
    </row>
    <row r="131" spans="1:41" s="130" customFormat="1" ht="42.75" customHeight="1" x14ac:dyDescent="0.2">
      <c r="A131" s="63">
        <v>8</v>
      </c>
      <c r="B131" s="63" t="s">
        <v>157</v>
      </c>
      <c r="C131" s="25">
        <v>0</v>
      </c>
      <c r="D131" s="25">
        <v>0</v>
      </c>
      <c r="E131" s="25">
        <v>0</v>
      </c>
      <c r="F131" s="25">
        <v>0</v>
      </c>
      <c r="G131" s="25">
        <v>25</v>
      </c>
      <c r="H131" s="25">
        <v>0</v>
      </c>
      <c r="I131" s="25">
        <v>0</v>
      </c>
      <c r="J131" s="25">
        <v>0</v>
      </c>
      <c r="K131" s="25">
        <v>255</v>
      </c>
      <c r="L131" s="25">
        <v>0</v>
      </c>
      <c r="M131" s="25">
        <v>633</v>
      </c>
      <c r="N131" s="25">
        <v>0</v>
      </c>
      <c r="O131" s="25">
        <v>1</v>
      </c>
      <c r="P131" s="25">
        <v>0</v>
      </c>
      <c r="Q131" s="25">
        <v>17</v>
      </c>
      <c r="R131" s="25">
        <v>0</v>
      </c>
      <c r="S131" s="25">
        <v>1075</v>
      </c>
      <c r="T131" s="25">
        <v>0</v>
      </c>
      <c r="U131" s="25">
        <v>13</v>
      </c>
      <c r="V131" s="25">
        <v>0</v>
      </c>
      <c r="W131" s="25">
        <v>0</v>
      </c>
      <c r="X131" s="25">
        <v>0</v>
      </c>
      <c r="Y131" s="25">
        <v>488</v>
      </c>
      <c r="Z131" s="25">
        <v>0</v>
      </c>
      <c r="AA131" s="25">
        <v>4</v>
      </c>
      <c r="AB131" s="25">
        <v>0</v>
      </c>
      <c r="AC131" s="25">
        <v>0</v>
      </c>
      <c r="AD131" s="25">
        <v>0</v>
      </c>
      <c r="AE131" s="25">
        <v>0</v>
      </c>
      <c r="AF131" s="25">
        <v>0</v>
      </c>
      <c r="AG131" s="25">
        <v>7</v>
      </c>
      <c r="AH131" s="76">
        <v>6</v>
      </c>
      <c r="AI131" s="25">
        <v>41</v>
      </c>
      <c r="AJ131" s="25">
        <f t="shared" si="40"/>
        <v>2565</v>
      </c>
      <c r="AK131" s="25">
        <f>D131+F131+H131+J131+L131+N131+P131+R131+V131+X131+Z131+AB131+AF131</f>
        <v>0</v>
      </c>
      <c r="AL131" s="25">
        <f>AJ131+AK131</f>
        <v>2565</v>
      </c>
      <c r="AM131" s="24"/>
      <c r="AN131" s="24"/>
      <c r="AO131" s="30"/>
    </row>
    <row r="132" spans="1:41" s="130" customFormat="1" ht="42.75" customHeight="1" x14ac:dyDescent="0.2">
      <c r="A132" s="63">
        <v>9</v>
      </c>
      <c r="B132" s="63" t="s">
        <v>47</v>
      </c>
      <c r="C132" s="25">
        <v>0</v>
      </c>
      <c r="D132" s="25">
        <v>0</v>
      </c>
      <c r="E132" s="25">
        <v>1</v>
      </c>
      <c r="F132" s="25">
        <v>0</v>
      </c>
      <c r="G132" s="25">
        <v>33</v>
      </c>
      <c r="H132" s="25">
        <v>0</v>
      </c>
      <c r="I132" s="25">
        <v>0</v>
      </c>
      <c r="J132" s="25">
        <v>0</v>
      </c>
      <c r="K132" s="25">
        <v>812</v>
      </c>
      <c r="L132" s="25">
        <v>0</v>
      </c>
      <c r="M132" s="25">
        <v>1920</v>
      </c>
      <c r="N132" s="25">
        <v>0</v>
      </c>
      <c r="O132" s="25">
        <v>8</v>
      </c>
      <c r="P132" s="25">
        <v>0</v>
      </c>
      <c r="Q132" s="25">
        <v>46</v>
      </c>
      <c r="R132" s="25">
        <v>0</v>
      </c>
      <c r="S132" s="25">
        <v>1683</v>
      </c>
      <c r="T132" s="25">
        <v>0</v>
      </c>
      <c r="U132" s="25">
        <v>28</v>
      </c>
      <c r="V132" s="25">
        <v>0</v>
      </c>
      <c r="W132" s="25">
        <v>0</v>
      </c>
      <c r="X132" s="25">
        <v>0</v>
      </c>
      <c r="Y132" s="25">
        <v>382</v>
      </c>
      <c r="Z132" s="25">
        <v>0</v>
      </c>
      <c r="AA132" s="25">
        <v>0</v>
      </c>
      <c r="AB132" s="25">
        <v>0</v>
      </c>
      <c r="AC132" s="25">
        <v>4</v>
      </c>
      <c r="AD132" s="25">
        <v>0</v>
      </c>
      <c r="AE132" s="25">
        <v>0</v>
      </c>
      <c r="AF132" s="25">
        <v>0</v>
      </c>
      <c r="AG132" s="25">
        <v>6</v>
      </c>
      <c r="AH132" s="76">
        <v>6</v>
      </c>
      <c r="AI132" s="25">
        <v>13</v>
      </c>
      <c r="AJ132" s="25">
        <f t="shared" si="40"/>
        <v>4942</v>
      </c>
      <c r="AK132" s="25">
        <f t="shared" si="41"/>
        <v>0</v>
      </c>
      <c r="AL132" s="25">
        <f t="shared" si="42"/>
        <v>4942</v>
      </c>
      <c r="AM132" s="24"/>
      <c r="AN132" s="24"/>
      <c r="AO132" s="30"/>
    </row>
    <row r="133" spans="1:41" s="130" customFormat="1" ht="42.75" customHeight="1" x14ac:dyDescent="0.2">
      <c r="A133" s="63">
        <v>10</v>
      </c>
      <c r="B133" s="63" t="s">
        <v>50</v>
      </c>
      <c r="C133" s="25">
        <v>0</v>
      </c>
      <c r="D133" s="25">
        <v>0</v>
      </c>
      <c r="E133" s="25">
        <v>0</v>
      </c>
      <c r="F133" s="25">
        <v>0</v>
      </c>
      <c r="G133" s="25">
        <v>2</v>
      </c>
      <c r="H133" s="25">
        <v>0</v>
      </c>
      <c r="I133" s="25">
        <v>0</v>
      </c>
      <c r="J133" s="25">
        <v>0</v>
      </c>
      <c r="K133" s="25">
        <v>82</v>
      </c>
      <c r="L133" s="25">
        <v>0</v>
      </c>
      <c r="M133" s="25">
        <v>188</v>
      </c>
      <c r="N133" s="25">
        <v>0</v>
      </c>
      <c r="O133" s="25">
        <v>4</v>
      </c>
      <c r="P133" s="25">
        <v>0</v>
      </c>
      <c r="Q133" s="25">
        <v>5</v>
      </c>
      <c r="R133" s="25">
        <v>0</v>
      </c>
      <c r="S133" s="25">
        <v>387</v>
      </c>
      <c r="T133" s="25">
        <v>0</v>
      </c>
      <c r="U133" s="25">
        <v>10</v>
      </c>
      <c r="V133" s="25">
        <v>0</v>
      </c>
      <c r="W133" s="25">
        <v>1</v>
      </c>
      <c r="X133" s="25">
        <v>0</v>
      </c>
      <c r="Y133" s="25">
        <v>254</v>
      </c>
      <c r="Z133" s="25">
        <v>0</v>
      </c>
      <c r="AA133" s="25">
        <v>1</v>
      </c>
      <c r="AB133" s="25">
        <v>0</v>
      </c>
      <c r="AC133" s="25">
        <v>0</v>
      </c>
      <c r="AD133" s="25">
        <v>0</v>
      </c>
      <c r="AE133" s="25">
        <v>1</v>
      </c>
      <c r="AF133" s="25">
        <v>0</v>
      </c>
      <c r="AG133" s="25">
        <v>0</v>
      </c>
      <c r="AH133" s="76">
        <v>17</v>
      </c>
      <c r="AI133" s="25">
        <v>13</v>
      </c>
      <c r="AJ133" s="25">
        <f t="shared" si="40"/>
        <v>965</v>
      </c>
      <c r="AK133" s="25">
        <f t="shared" si="41"/>
        <v>0</v>
      </c>
      <c r="AL133" s="25">
        <f t="shared" si="42"/>
        <v>965</v>
      </c>
      <c r="AM133" s="24"/>
      <c r="AN133" s="24"/>
      <c r="AO133" s="30"/>
    </row>
    <row r="134" spans="1:41" s="15" customFormat="1" ht="42.75" customHeight="1" x14ac:dyDescent="0.2">
      <c r="A134" s="641" t="s">
        <v>55</v>
      </c>
      <c r="B134" s="642"/>
      <c r="C134" s="31">
        <f>SUM(C130:C133)</f>
        <v>0</v>
      </c>
      <c r="D134" s="31">
        <f t="shared" ref="D134:AI134" si="46">SUM(D130:D133)</f>
        <v>0</v>
      </c>
      <c r="E134" s="31">
        <f t="shared" si="46"/>
        <v>1</v>
      </c>
      <c r="F134" s="31">
        <f t="shared" si="46"/>
        <v>0</v>
      </c>
      <c r="G134" s="31">
        <f t="shared" si="46"/>
        <v>63</v>
      </c>
      <c r="H134" s="31">
        <f t="shared" si="46"/>
        <v>0</v>
      </c>
      <c r="I134" s="31">
        <f t="shared" si="46"/>
        <v>0</v>
      </c>
      <c r="J134" s="31">
        <f t="shared" si="46"/>
        <v>0</v>
      </c>
      <c r="K134" s="31">
        <f t="shared" si="46"/>
        <v>1386</v>
      </c>
      <c r="L134" s="31">
        <f t="shared" si="46"/>
        <v>0</v>
      </c>
      <c r="M134" s="31">
        <f t="shared" si="46"/>
        <v>3651</v>
      </c>
      <c r="N134" s="31">
        <f t="shared" si="46"/>
        <v>0</v>
      </c>
      <c r="O134" s="31">
        <f t="shared" si="46"/>
        <v>15</v>
      </c>
      <c r="P134" s="31">
        <f t="shared" si="46"/>
        <v>0</v>
      </c>
      <c r="Q134" s="31">
        <f t="shared" si="46"/>
        <v>88</v>
      </c>
      <c r="R134" s="31">
        <f t="shared" si="46"/>
        <v>0</v>
      </c>
      <c r="S134" s="31">
        <f t="shared" si="46"/>
        <v>4428</v>
      </c>
      <c r="T134" s="31">
        <f t="shared" si="46"/>
        <v>0</v>
      </c>
      <c r="U134" s="31">
        <f t="shared" si="46"/>
        <v>74</v>
      </c>
      <c r="V134" s="31">
        <f t="shared" si="46"/>
        <v>0</v>
      </c>
      <c r="W134" s="31">
        <f t="shared" si="46"/>
        <v>3</v>
      </c>
      <c r="X134" s="31">
        <f t="shared" si="46"/>
        <v>0</v>
      </c>
      <c r="Y134" s="31">
        <f t="shared" si="46"/>
        <v>1445</v>
      </c>
      <c r="Z134" s="31">
        <f t="shared" si="46"/>
        <v>0</v>
      </c>
      <c r="AA134" s="31">
        <f t="shared" si="46"/>
        <v>5</v>
      </c>
      <c r="AB134" s="31">
        <f t="shared" si="46"/>
        <v>0</v>
      </c>
      <c r="AC134" s="31">
        <f t="shared" si="46"/>
        <v>4</v>
      </c>
      <c r="AD134" s="31">
        <f t="shared" si="46"/>
        <v>0</v>
      </c>
      <c r="AE134" s="31">
        <f t="shared" si="46"/>
        <v>1</v>
      </c>
      <c r="AF134" s="31">
        <f t="shared" si="46"/>
        <v>0</v>
      </c>
      <c r="AG134" s="31">
        <f t="shared" si="46"/>
        <v>13</v>
      </c>
      <c r="AH134" s="31">
        <f t="shared" si="46"/>
        <v>38</v>
      </c>
      <c r="AI134" s="31">
        <f t="shared" si="46"/>
        <v>89</v>
      </c>
      <c r="AJ134" s="31">
        <f t="shared" si="40"/>
        <v>11304</v>
      </c>
      <c r="AK134" s="31">
        <f t="shared" si="41"/>
        <v>0</v>
      </c>
      <c r="AL134" s="31">
        <f t="shared" si="42"/>
        <v>11304</v>
      </c>
      <c r="AM134" s="32"/>
      <c r="AN134" s="32"/>
      <c r="AO134" s="37"/>
    </row>
    <row r="135" spans="1:41" s="130" customFormat="1" ht="42.75" customHeight="1" x14ac:dyDescent="0.2">
      <c r="A135" s="63">
        <v>11</v>
      </c>
      <c r="B135" s="63" t="s">
        <v>52</v>
      </c>
      <c r="C135" s="25">
        <v>1</v>
      </c>
      <c r="D135" s="25">
        <v>0</v>
      </c>
      <c r="E135" s="25">
        <v>23</v>
      </c>
      <c r="F135" s="25">
        <v>0</v>
      </c>
      <c r="G135" s="25">
        <v>28</v>
      </c>
      <c r="H135" s="25">
        <v>0</v>
      </c>
      <c r="I135" s="25">
        <v>0</v>
      </c>
      <c r="J135" s="25">
        <v>0</v>
      </c>
      <c r="K135" s="25">
        <v>137</v>
      </c>
      <c r="L135" s="25">
        <v>0</v>
      </c>
      <c r="M135" s="25">
        <v>1264</v>
      </c>
      <c r="N135" s="25">
        <v>0</v>
      </c>
      <c r="O135" s="25">
        <v>3</v>
      </c>
      <c r="P135" s="25">
        <v>0</v>
      </c>
      <c r="Q135" s="25">
        <v>32</v>
      </c>
      <c r="R135" s="25">
        <v>0</v>
      </c>
      <c r="S135" s="25">
        <v>1288</v>
      </c>
      <c r="T135" s="25">
        <v>0</v>
      </c>
      <c r="U135" s="25">
        <v>17</v>
      </c>
      <c r="V135" s="25">
        <v>0</v>
      </c>
      <c r="W135" s="25">
        <v>0</v>
      </c>
      <c r="X135" s="25">
        <v>0</v>
      </c>
      <c r="Y135" s="25">
        <v>191</v>
      </c>
      <c r="Z135" s="25">
        <v>0</v>
      </c>
      <c r="AA135" s="25">
        <v>0</v>
      </c>
      <c r="AB135" s="25">
        <v>0</v>
      </c>
      <c r="AC135" s="25">
        <v>0</v>
      </c>
      <c r="AD135" s="25">
        <v>0</v>
      </c>
      <c r="AE135" s="25">
        <v>0</v>
      </c>
      <c r="AF135" s="25">
        <v>0</v>
      </c>
      <c r="AG135" s="25">
        <v>1</v>
      </c>
      <c r="AH135" s="76">
        <v>5</v>
      </c>
      <c r="AI135" s="25">
        <v>5</v>
      </c>
      <c r="AJ135" s="25">
        <f t="shared" si="40"/>
        <v>2995</v>
      </c>
      <c r="AK135" s="25">
        <f t="shared" si="41"/>
        <v>0</v>
      </c>
      <c r="AL135" s="25">
        <f t="shared" si="42"/>
        <v>2995</v>
      </c>
      <c r="AM135" s="24"/>
      <c r="AN135" s="24"/>
      <c r="AO135" s="30"/>
    </row>
    <row r="136" spans="1:41" s="130" customFormat="1" ht="42.75" customHeight="1" x14ac:dyDescent="0.2">
      <c r="A136" s="63">
        <v>12</v>
      </c>
      <c r="B136" s="63" t="s">
        <v>53</v>
      </c>
      <c r="C136" s="25">
        <v>0</v>
      </c>
      <c r="D136" s="25">
        <v>0</v>
      </c>
      <c r="E136" s="25">
        <v>0</v>
      </c>
      <c r="F136" s="25">
        <v>0</v>
      </c>
      <c r="G136" s="25">
        <v>9</v>
      </c>
      <c r="H136" s="25">
        <v>0</v>
      </c>
      <c r="I136" s="25">
        <v>0</v>
      </c>
      <c r="J136" s="25">
        <v>0</v>
      </c>
      <c r="K136" s="25">
        <v>255</v>
      </c>
      <c r="L136" s="25">
        <v>0</v>
      </c>
      <c r="M136" s="25">
        <v>820</v>
      </c>
      <c r="N136" s="25">
        <v>0</v>
      </c>
      <c r="O136" s="25">
        <v>12</v>
      </c>
      <c r="P136" s="25">
        <v>0</v>
      </c>
      <c r="Q136" s="25">
        <v>34</v>
      </c>
      <c r="R136" s="25">
        <v>0</v>
      </c>
      <c r="S136" s="25">
        <v>844</v>
      </c>
      <c r="T136" s="25">
        <v>0</v>
      </c>
      <c r="U136" s="25">
        <v>33</v>
      </c>
      <c r="V136" s="25">
        <v>0</v>
      </c>
      <c r="W136" s="25">
        <v>0</v>
      </c>
      <c r="X136" s="25">
        <v>0</v>
      </c>
      <c r="Y136" s="25">
        <v>304</v>
      </c>
      <c r="Z136" s="25">
        <v>0</v>
      </c>
      <c r="AA136" s="25">
        <v>0</v>
      </c>
      <c r="AB136" s="25">
        <v>0</v>
      </c>
      <c r="AC136" s="25">
        <v>0</v>
      </c>
      <c r="AD136" s="25">
        <v>0</v>
      </c>
      <c r="AE136" s="25">
        <v>0</v>
      </c>
      <c r="AF136" s="25">
        <v>0</v>
      </c>
      <c r="AG136" s="25">
        <v>3</v>
      </c>
      <c r="AH136" s="76">
        <v>11</v>
      </c>
      <c r="AI136" s="25">
        <v>17</v>
      </c>
      <c r="AJ136" s="25">
        <f t="shared" si="40"/>
        <v>2342</v>
      </c>
      <c r="AK136" s="25">
        <f t="shared" si="41"/>
        <v>0</v>
      </c>
      <c r="AL136" s="25">
        <f t="shared" si="42"/>
        <v>2342</v>
      </c>
      <c r="AM136" s="24"/>
      <c r="AN136" s="24"/>
      <c r="AO136" s="30"/>
    </row>
    <row r="137" spans="1:41" s="130" customFormat="1" ht="42.75" customHeight="1" x14ac:dyDescent="0.2">
      <c r="A137" s="63">
        <v>13</v>
      </c>
      <c r="B137" s="63" t="s">
        <v>54</v>
      </c>
      <c r="C137" s="25">
        <v>0</v>
      </c>
      <c r="D137" s="25">
        <v>0</v>
      </c>
      <c r="E137" s="25">
        <v>60</v>
      </c>
      <c r="F137" s="25">
        <v>0</v>
      </c>
      <c r="G137" s="25">
        <v>346</v>
      </c>
      <c r="H137" s="25">
        <v>0</v>
      </c>
      <c r="I137" s="25">
        <v>5</v>
      </c>
      <c r="J137" s="25">
        <v>0</v>
      </c>
      <c r="K137" s="25">
        <v>681</v>
      </c>
      <c r="L137" s="25">
        <v>0</v>
      </c>
      <c r="M137" s="25">
        <v>1835</v>
      </c>
      <c r="N137" s="25">
        <v>0</v>
      </c>
      <c r="O137" s="25">
        <v>1</v>
      </c>
      <c r="P137" s="25">
        <v>0</v>
      </c>
      <c r="Q137" s="25">
        <v>33</v>
      </c>
      <c r="R137" s="25">
        <v>0</v>
      </c>
      <c r="S137" s="25">
        <v>1789</v>
      </c>
      <c r="T137" s="25">
        <v>0</v>
      </c>
      <c r="U137" s="25">
        <v>5</v>
      </c>
      <c r="V137" s="25">
        <v>0</v>
      </c>
      <c r="W137" s="25">
        <v>0</v>
      </c>
      <c r="X137" s="25">
        <v>0</v>
      </c>
      <c r="Y137" s="25">
        <v>327</v>
      </c>
      <c r="Z137" s="25">
        <v>0</v>
      </c>
      <c r="AA137" s="25">
        <v>0</v>
      </c>
      <c r="AB137" s="25">
        <v>0</v>
      </c>
      <c r="AC137" s="25">
        <v>0</v>
      </c>
      <c r="AD137" s="25">
        <v>0</v>
      </c>
      <c r="AE137" s="25">
        <v>0</v>
      </c>
      <c r="AF137" s="25">
        <v>0</v>
      </c>
      <c r="AG137" s="25">
        <v>0</v>
      </c>
      <c r="AH137" s="76">
        <v>1</v>
      </c>
      <c r="AI137" s="25">
        <v>3</v>
      </c>
      <c r="AJ137" s="25">
        <f t="shared" si="40"/>
        <v>5086</v>
      </c>
      <c r="AK137" s="25">
        <f t="shared" si="41"/>
        <v>0</v>
      </c>
      <c r="AL137" s="25">
        <f t="shared" si="42"/>
        <v>5086</v>
      </c>
      <c r="AM137" s="24"/>
      <c r="AN137" s="24"/>
      <c r="AO137" s="30"/>
    </row>
    <row r="138" spans="1:41" s="15" customFormat="1" ht="42.75" customHeight="1" x14ac:dyDescent="0.2">
      <c r="A138" s="641" t="s">
        <v>22</v>
      </c>
      <c r="B138" s="642"/>
      <c r="C138" s="31">
        <f>SUM(C135:C137)</f>
        <v>1</v>
      </c>
      <c r="D138" s="31">
        <f t="shared" ref="D138:AI138" si="47">SUM(D135:D137)</f>
        <v>0</v>
      </c>
      <c r="E138" s="31">
        <f t="shared" si="47"/>
        <v>83</v>
      </c>
      <c r="F138" s="31">
        <f t="shared" si="47"/>
        <v>0</v>
      </c>
      <c r="G138" s="31">
        <f t="shared" si="47"/>
        <v>383</v>
      </c>
      <c r="H138" s="31">
        <f t="shared" si="47"/>
        <v>0</v>
      </c>
      <c r="I138" s="31">
        <f t="shared" si="47"/>
        <v>5</v>
      </c>
      <c r="J138" s="31">
        <f t="shared" si="47"/>
        <v>0</v>
      </c>
      <c r="K138" s="31">
        <f t="shared" si="47"/>
        <v>1073</v>
      </c>
      <c r="L138" s="31">
        <f t="shared" si="47"/>
        <v>0</v>
      </c>
      <c r="M138" s="31">
        <f t="shared" si="47"/>
        <v>3919</v>
      </c>
      <c r="N138" s="31">
        <f t="shared" si="47"/>
        <v>0</v>
      </c>
      <c r="O138" s="31">
        <f t="shared" si="47"/>
        <v>16</v>
      </c>
      <c r="P138" s="31">
        <f t="shared" si="47"/>
        <v>0</v>
      </c>
      <c r="Q138" s="31">
        <f t="shared" si="47"/>
        <v>99</v>
      </c>
      <c r="R138" s="31">
        <f t="shared" si="47"/>
        <v>0</v>
      </c>
      <c r="S138" s="31">
        <f t="shared" si="47"/>
        <v>3921</v>
      </c>
      <c r="T138" s="31">
        <f t="shared" si="47"/>
        <v>0</v>
      </c>
      <c r="U138" s="31">
        <f t="shared" si="47"/>
        <v>55</v>
      </c>
      <c r="V138" s="31">
        <f t="shared" si="47"/>
        <v>0</v>
      </c>
      <c r="W138" s="31">
        <f t="shared" si="47"/>
        <v>0</v>
      </c>
      <c r="X138" s="31">
        <f t="shared" si="47"/>
        <v>0</v>
      </c>
      <c r="Y138" s="31">
        <f t="shared" si="47"/>
        <v>822</v>
      </c>
      <c r="Z138" s="31">
        <f t="shared" si="47"/>
        <v>0</v>
      </c>
      <c r="AA138" s="31">
        <f t="shared" si="47"/>
        <v>0</v>
      </c>
      <c r="AB138" s="31">
        <f t="shared" si="47"/>
        <v>0</v>
      </c>
      <c r="AC138" s="31">
        <f t="shared" si="47"/>
        <v>0</v>
      </c>
      <c r="AD138" s="31">
        <f t="shared" si="47"/>
        <v>0</v>
      </c>
      <c r="AE138" s="31">
        <f t="shared" si="47"/>
        <v>0</v>
      </c>
      <c r="AF138" s="31">
        <f t="shared" si="47"/>
        <v>0</v>
      </c>
      <c r="AG138" s="31">
        <f t="shared" si="47"/>
        <v>4</v>
      </c>
      <c r="AH138" s="31">
        <f t="shared" si="47"/>
        <v>17</v>
      </c>
      <c r="AI138" s="31">
        <f t="shared" si="47"/>
        <v>25</v>
      </c>
      <c r="AJ138" s="31">
        <f t="shared" si="40"/>
        <v>10423</v>
      </c>
      <c r="AK138" s="31">
        <f t="shared" si="41"/>
        <v>0</v>
      </c>
      <c r="AL138" s="31">
        <f t="shared" si="42"/>
        <v>10423</v>
      </c>
      <c r="AM138" s="32"/>
      <c r="AN138" s="127"/>
      <c r="AO138" s="127"/>
    </row>
    <row r="139" spans="1:41" s="125" customFormat="1" ht="42.75" customHeight="1" x14ac:dyDescent="0.2">
      <c r="A139" s="641" t="s">
        <v>149</v>
      </c>
      <c r="B139" s="642"/>
      <c r="C139" s="31">
        <f>C134+C138</f>
        <v>1</v>
      </c>
      <c r="D139" s="31">
        <f t="shared" ref="D139:AI139" si="48">D134+D138</f>
        <v>0</v>
      </c>
      <c r="E139" s="31">
        <f t="shared" si="48"/>
        <v>84</v>
      </c>
      <c r="F139" s="31">
        <f t="shared" si="48"/>
        <v>0</v>
      </c>
      <c r="G139" s="31">
        <f t="shared" si="48"/>
        <v>446</v>
      </c>
      <c r="H139" s="31">
        <f t="shared" si="48"/>
        <v>0</v>
      </c>
      <c r="I139" s="31">
        <f t="shared" si="48"/>
        <v>5</v>
      </c>
      <c r="J139" s="31">
        <f t="shared" si="48"/>
        <v>0</v>
      </c>
      <c r="K139" s="31">
        <f t="shared" si="48"/>
        <v>2459</v>
      </c>
      <c r="L139" s="31">
        <f t="shared" si="48"/>
        <v>0</v>
      </c>
      <c r="M139" s="31">
        <f t="shared" si="48"/>
        <v>7570</v>
      </c>
      <c r="N139" s="31">
        <f t="shared" si="48"/>
        <v>0</v>
      </c>
      <c r="O139" s="31">
        <f t="shared" si="48"/>
        <v>31</v>
      </c>
      <c r="P139" s="31">
        <f t="shared" si="48"/>
        <v>0</v>
      </c>
      <c r="Q139" s="31">
        <f t="shared" si="48"/>
        <v>187</v>
      </c>
      <c r="R139" s="31">
        <f t="shared" si="48"/>
        <v>0</v>
      </c>
      <c r="S139" s="31">
        <f t="shared" si="48"/>
        <v>8349</v>
      </c>
      <c r="T139" s="31">
        <f t="shared" si="48"/>
        <v>0</v>
      </c>
      <c r="U139" s="31">
        <f t="shared" si="48"/>
        <v>129</v>
      </c>
      <c r="V139" s="31">
        <f t="shared" si="48"/>
        <v>0</v>
      </c>
      <c r="W139" s="31">
        <f t="shared" si="48"/>
        <v>3</v>
      </c>
      <c r="X139" s="31">
        <f t="shared" si="48"/>
        <v>0</v>
      </c>
      <c r="Y139" s="31">
        <f t="shared" si="48"/>
        <v>2267</v>
      </c>
      <c r="Z139" s="31">
        <f t="shared" si="48"/>
        <v>0</v>
      </c>
      <c r="AA139" s="31">
        <f t="shared" si="48"/>
        <v>5</v>
      </c>
      <c r="AB139" s="31">
        <f t="shared" si="48"/>
        <v>0</v>
      </c>
      <c r="AC139" s="31">
        <f t="shared" si="48"/>
        <v>4</v>
      </c>
      <c r="AD139" s="31">
        <f t="shared" si="48"/>
        <v>0</v>
      </c>
      <c r="AE139" s="31">
        <f t="shared" si="48"/>
        <v>1</v>
      </c>
      <c r="AF139" s="31">
        <f t="shared" si="48"/>
        <v>0</v>
      </c>
      <c r="AG139" s="31">
        <f t="shared" si="48"/>
        <v>17</v>
      </c>
      <c r="AH139" s="31">
        <f t="shared" si="48"/>
        <v>55</v>
      </c>
      <c r="AI139" s="31">
        <f t="shared" si="48"/>
        <v>114</v>
      </c>
      <c r="AJ139" s="31">
        <f t="shared" si="40"/>
        <v>21727</v>
      </c>
      <c r="AK139" s="31">
        <f t="shared" si="41"/>
        <v>0</v>
      </c>
      <c r="AL139" s="31">
        <f t="shared" si="42"/>
        <v>21727</v>
      </c>
      <c r="AM139" s="32"/>
      <c r="AN139" s="127"/>
      <c r="AO139" s="127"/>
    </row>
    <row r="140" spans="1:41" s="137" customFormat="1" ht="42.75" customHeight="1" x14ac:dyDescent="0.2">
      <c r="A140" s="134"/>
      <c r="B140" s="135"/>
      <c r="C140" s="31"/>
      <c r="D140" s="31">
        <f>C139+D139</f>
        <v>1</v>
      </c>
      <c r="E140" s="31"/>
      <c r="F140" s="31">
        <f>E139+F139</f>
        <v>84</v>
      </c>
      <c r="G140" s="31"/>
      <c r="H140" s="31">
        <f>G139+H139</f>
        <v>446</v>
      </c>
      <c r="I140" s="31"/>
      <c r="J140" s="31">
        <f>I139+J139</f>
        <v>5</v>
      </c>
      <c r="K140" s="31"/>
      <c r="L140" s="31">
        <f>K139+L139</f>
        <v>2459</v>
      </c>
      <c r="M140" s="31"/>
      <c r="N140" s="31">
        <f>M139+N139</f>
        <v>7570</v>
      </c>
      <c r="O140" s="31"/>
      <c r="P140" s="31">
        <f>O139+P139</f>
        <v>31</v>
      </c>
      <c r="Q140" s="31"/>
      <c r="R140" s="31">
        <f>Q139+R139</f>
        <v>187</v>
      </c>
      <c r="S140" s="31"/>
      <c r="T140" s="31">
        <f>S139+T139</f>
        <v>8349</v>
      </c>
      <c r="U140" s="31"/>
      <c r="V140" s="31">
        <f>U139+V139</f>
        <v>129</v>
      </c>
      <c r="W140" s="31"/>
      <c r="X140" s="31">
        <f>W139+X139</f>
        <v>3</v>
      </c>
      <c r="Y140" s="31"/>
      <c r="Z140" s="31">
        <f>Y139+Z139</f>
        <v>2267</v>
      </c>
      <c r="AA140" s="31"/>
      <c r="AB140" s="31">
        <f>AA139+AB139</f>
        <v>5</v>
      </c>
      <c r="AC140" s="31"/>
      <c r="AD140" s="31">
        <f>AC139+AD139</f>
        <v>4</v>
      </c>
      <c r="AE140" s="31"/>
      <c r="AF140" s="31">
        <f>AE139+AF139</f>
        <v>1</v>
      </c>
      <c r="AG140" s="31"/>
      <c r="AH140" s="31"/>
      <c r="AI140" s="31">
        <f>AG139+AH139+AI139</f>
        <v>186</v>
      </c>
      <c r="AJ140" s="31"/>
      <c r="AK140" s="31"/>
      <c r="AL140" s="31">
        <f>D140+F140+H140+J140+L140+N140+P140+R140+T140+V140+X140+Z140+AB140+AD140+AF140+AI140</f>
        <v>21727</v>
      </c>
      <c r="AM140" s="32"/>
      <c r="AN140" s="136"/>
      <c r="AO140" s="136"/>
    </row>
    <row r="141" spans="1:41" s="137" customFormat="1" ht="42.75" customHeight="1" x14ac:dyDescent="0.2">
      <c r="A141" s="134"/>
      <c r="B141" s="135"/>
      <c r="C141" s="31">
        <f>C129+C140</f>
        <v>0</v>
      </c>
      <c r="D141" s="31">
        <f t="shared" ref="D141:AL141" si="49">D129+D140</f>
        <v>1</v>
      </c>
      <c r="E141" s="31">
        <f t="shared" si="49"/>
        <v>0</v>
      </c>
      <c r="F141" s="31">
        <f t="shared" si="49"/>
        <v>1062</v>
      </c>
      <c r="G141" s="31">
        <f t="shared" si="49"/>
        <v>0</v>
      </c>
      <c r="H141" s="31">
        <f t="shared" si="49"/>
        <v>1122</v>
      </c>
      <c r="I141" s="31">
        <f t="shared" si="49"/>
        <v>0</v>
      </c>
      <c r="J141" s="31">
        <f t="shared" si="49"/>
        <v>6</v>
      </c>
      <c r="K141" s="31">
        <f t="shared" si="49"/>
        <v>0</v>
      </c>
      <c r="L141" s="31">
        <f t="shared" si="49"/>
        <v>6153</v>
      </c>
      <c r="M141" s="31">
        <f t="shared" si="49"/>
        <v>0</v>
      </c>
      <c r="N141" s="31">
        <f t="shared" si="49"/>
        <v>16805</v>
      </c>
      <c r="O141" s="31">
        <f t="shared" si="49"/>
        <v>0</v>
      </c>
      <c r="P141" s="31">
        <f t="shared" si="49"/>
        <v>44</v>
      </c>
      <c r="Q141" s="31">
        <f t="shared" si="49"/>
        <v>0</v>
      </c>
      <c r="R141" s="31">
        <f t="shared" si="49"/>
        <v>330</v>
      </c>
      <c r="S141" s="31">
        <f t="shared" si="49"/>
        <v>0</v>
      </c>
      <c r="T141" s="31">
        <f t="shared" si="49"/>
        <v>19655</v>
      </c>
      <c r="U141" s="31">
        <f t="shared" si="49"/>
        <v>0</v>
      </c>
      <c r="V141" s="31">
        <f t="shared" si="49"/>
        <v>229</v>
      </c>
      <c r="W141" s="31">
        <f t="shared" si="49"/>
        <v>0</v>
      </c>
      <c r="X141" s="31">
        <f t="shared" si="49"/>
        <v>4</v>
      </c>
      <c r="Y141" s="31">
        <f t="shared" si="49"/>
        <v>0</v>
      </c>
      <c r="Z141" s="31">
        <f t="shared" si="49"/>
        <v>4650</v>
      </c>
      <c r="AA141" s="31">
        <f t="shared" si="49"/>
        <v>0</v>
      </c>
      <c r="AB141" s="31">
        <f t="shared" si="49"/>
        <v>8</v>
      </c>
      <c r="AC141" s="31">
        <f t="shared" si="49"/>
        <v>0</v>
      </c>
      <c r="AD141" s="31">
        <f t="shared" si="49"/>
        <v>9</v>
      </c>
      <c r="AE141" s="31">
        <f t="shared" si="49"/>
        <v>0</v>
      </c>
      <c r="AF141" s="31">
        <f t="shared" si="49"/>
        <v>3</v>
      </c>
      <c r="AG141" s="31">
        <f t="shared" si="49"/>
        <v>0</v>
      </c>
      <c r="AH141" s="31">
        <f t="shared" si="49"/>
        <v>0</v>
      </c>
      <c r="AI141" s="31">
        <f t="shared" si="49"/>
        <v>370</v>
      </c>
      <c r="AJ141" s="31">
        <f t="shared" si="49"/>
        <v>0</v>
      </c>
      <c r="AK141" s="31">
        <f t="shared" si="49"/>
        <v>0</v>
      </c>
      <c r="AL141" s="31">
        <f t="shared" si="49"/>
        <v>50451</v>
      </c>
      <c r="AM141" s="32"/>
      <c r="AN141" s="136"/>
      <c r="AO141" s="136"/>
    </row>
    <row r="142" spans="1:41" s="130" customFormat="1" ht="42.75" customHeight="1" x14ac:dyDescent="0.2">
      <c r="A142" s="63">
        <v>14</v>
      </c>
      <c r="B142" s="63" t="s">
        <v>23</v>
      </c>
      <c r="C142" s="25">
        <v>0</v>
      </c>
      <c r="D142" s="25">
        <v>0</v>
      </c>
      <c r="E142" s="25">
        <v>0</v>
      </c>
      <c r="F142" s="25">
        <v>0</v>
      </c>
      <c r="G142" s="25">
        <v>321</v>
      </c>
      <c r="H142" s="25">
        <v>6333</v>
      </c>
      <c r="I142" s="25">
        <v>0</v>
      </c>
      <c r="J142" s="25">
        <v>0</v>
      </c>
      <c r="K142" s="25">
        <v>545</v>
      </c>
      <c r="L142" s="25">
        <v>2923</v>
      </c>
      <c r="M142" s="25">
        <v>553</v>
      </c>
      <c r="N142" s="25">
        <v>1925</v>
      </c>
      <c r="O142" s="25">
        <v>0</v>
      </c>
      <c r="P142" s="25">
        <v>0</v>
      </c>
      <c r="Q142" s="25">
        <v>0</v>
      </c>
      <c r="R142" s="25">
        <v>0</v>
      </c>
      <c r="S142" s="25">
        <v>206</v>
      </c>
      <c r="T142" s="25">
        <v>5</v>
      </c>
      <c r="U142" s="25">
        <v>0</v>
      </c>
      <c r="V142" s="25">
        <v>0</v>
      </c>
      <c r="W142" s="25">
        <v>0</v>
      </c>
      <c r="X142" s="25">
        <v>0</v>
      </c>
      <c r="Y142" s="25">
        <v>7</v>
      </c>
      <c r="Z142" s="25">
        <v>0</v>
      </c>
      <c r="AA142" s="25">
        <v>0</v>
      </c>
      <c r="AB142" s="25">
        <v>0</v>
      </c>
      <c r="AC142" s="25">
        <v>0</v>
      </c>
      <c r="AD142" s="25">
        <v>0</v>
      </c>
      <c r="AE142" s="25">
        <v>0</v>
      </c>
      <c r="AF142" s="25">
        <v>0</v>
      </c>
      <c r="AG142" s="25">
        <v>0</v>
      </c>
      <c r="AH142" s="76">
        <v>0</v>
      </c>
      <c r="AI142" s="25">
        <v>0</v>
      </c>
      <c r="AJ142" s="25">
        <f t="shared" si="40"/>
        <v>1632</v>
      </c>
      <c r="AK142" s="25">
        <f t="shared" ref="AK142:AK169" si="50">D142+F142+H142+J142+L142+N142+P142+R142+T142+V142+X142+Z142+AB142+AD142+AF142</f>
        <v>11186</v>
      </c>
      <c r="AL142" s="25">
        <f>AJ142+AK142</f>
        <v>12818</v>
      </c>
      <c r="AM142" s="24"/>
      <c r="AN142" s="51"/>
      <c r="AO142" s="51"/>
    </row>
    <row r="143" spans="1:41" s="130" customFormat="1" ht="42.75" customHeight="1" x14ac:dyDescent="0.2">
      <c r="A143" s="63">
        <v>15</v>
      </c>
      <c r="B143" s="63" t="s">
        <v>117</v>
      </c>
      <c r="C143" s="25">
        <v>0</v>
      </c>
      <c r="D143" s="25">
        <v>0</v>
      </c>
      <c r="E143" s="25">
        <v>0</v>
      </c>
      <c r="F143" s="25">
        <v>0</v>
      </c>
      <c r="G143" s="25">
        <v>1180</v>
      </c>
      <c r="H143" s="25">
        <v>5183</v>
      </c>
      <c r="I143" s="25">
        <v>0</v>
      </c>
      <c r="J143" s="25">
        <v>0</v>
      </c>
      <c r="K143" s="25">
        <v>839</v>
      </c>
      <c r="L143" s="25">
        <v>2788</v>
      </c>
      <c r="M143" s="25">
        <v>1062</v>
      </c>
      <c r="N143" s="25">
        <v>1747</v>
      </c>
      <c r="O143" s="25">
        <v>0</v>
      </c>
      <c r="P143" s="25">
        <v>0</v>
      </c>
      <c r="Q143" s="25">
        <v>0</v>
      </c>
      <c r="R143" s="25">
        <v>54</v>
      </c>
      <c r="S143" s="25">
        <v>381</v>
      </c>
      <c r="T143" s="25">
        <v>313</v>
      </c>
      <c r="U143" s="25">
        <v>0</v>
      </c>
      <c r="V143" s="25">
        <v>0</v>
      </c>
      <c r="W143" s="25">
        <v>0</v>
      </c>
      <c r="X143" s="25">
        <v>0</v>
      </c>
      <c r="Y143" s="25">
        <v>27</v>
      </c>
      <c r="Z143" s="25">
        <v>159</v>
      </c>
      <c r="AA143" s="25">
        <v>0</v>
      </c>
      <c r="AB143" s="25">
        <v>0</v>
      </c>
      <c r="AC143" s="25">
        <v>0</v>
      </c>
      <c r="AD143" s="25">
        <v>0</v>
      </c>
      <c r="AE143" s="25">
        <v>0</v>
      </c>
      <c r="AF143" s="25">
        <v>0</v>
      </c>
      <c r="AG143" s="25">
        <v>5</v>
      </c>
      <c r="AH143" s="76">
        <v>0</v>
      </c>
      <c r="AI143" s="25">
        <v>2</v>
      </c>
      <c r="AJ143" s="25">
        <f t="shared" si="40"/>
        <v>3496</v>
      </c>
      <c r="AK143" s="25">
        <f t="shared" si="50"/>
        <v>10244</v>
      </c>
      <c r="AL143" s="25">
        <f t="shared" ref="AL143:AL167" si="51">AJ143+AK143</f>
        <v>13740</v>
      </c>
      <c r="AM143" s="24"/>
      <c r="AN143" s="51"/>
      <c r="AO143" s="51"/>
    </row>
    <row r="144" spans="1:41" s="15" customFormat="1" ht="42.75" customHeight="1" x14ac:dyDescent="0.2">
      <c r="A144" s="641" t="s">
        <v>89</v>
      </c>
      <c r="B144" s="642"/>
      <c r="C144" s="31">
        <f>SUM(C142:C143)</f>
        <v>0</v>
      </c>
      <c r="D144" s="31">
        <f t="shared" ref="D144:AI144" si="52">SUM(D142:D143)</f>
        <v>0</v>
      </c>
      <c r="E144" s="31">
        <f t="shared" si="52"/>
        <v>0</v>
      </c>
      <c r="F144" s="31">
        <f t="shared" si="52"/>
        <v>0</v>
      </c>
      <c r="G144" s="31">
        <f t="shared" si="52"/>
        <v>1501</v>
      </c>
      <c r="H144" s="31">
        <f t="shared" si="52"/>
        <v>11516</v>
      </c>
      <c r="I144" s="31">
        <f t="shared" si="52"/>
        <v>0</v>
      </c>
      <c r="J144" s="31">
        <f t="shared" si="52"/>
        <v>0</v>
      </c>
      <c r="K144" s="31">
        <f t="shared" si="52"/>
        <v>1384</v>
      </c>
      <c r="L144" s="31">
        <f t="shared" si="52"/>
        <v>5711</v>
      </c>
      <c r="M144" s="31">
        <f t="shared" si="52"/>
        <v>1615</v>
      </c>
      <c r="N144" s="31">
        <f t="shared" si="52"/>
        <v>3672</v>
      </c>
      <c r="O144" s="31">
        <f t="shared" si="52"/>
        <v>0</v>
      </c>
      <c r="P144" s="31">
        <f t="shared" si="52"/>
        <v>0</v>
      </c>
      <c r="Q144" s="31">
        <f t="shared" si="52"/>
        <v>0</v>
      </c>
      <c r="R144" s="31">
        <f t="shared" si="52"/>
        <v>54</v>
      </c>
      <c r="S144" s="31">
        <f t="shared" si="52"/>
        <v>587</v>
      </c>
      <c r="T144" s="31">
        <f t="shared" si="52"/>
        <v>318</v>
      </c>
      <c r="U144" s="31">
        <f t="shared" si="52"/>
        <v>0</v>
      </c>
      <c r="V144" s="31">
        <f t="shared" si="52"/>
        <v>0</v>
      </c>
      <c r="W144" s="31">
        <f t="shared" si="52"/>
        <v>0</v>
      </c>
      <c r="X144" s="31">
        <f t="shared" si="52"/>
        <v>0</v>
      </c>
      <c r="Y144" s="31">
        <f t="shared" si="52"/>
        <v>34</v>
      </c>
      <c r="Z144" s="31">
        <f t="shared" si="52"/>
        <v>159</v>
      </c>
      <c r="AA144" s="31">
        <f t="shared" si="52"/>
        <v>0</v>
      </c>
      <c r="AB144" s="31">
        <f t="shared" si="52"/>
        <v>0</v>
      </c>
      <c r="AC144" s="31">
        <f t="shared" si="52"/>
        <v>0</v>
      </c>
      <c r="AD144" s="31">
        <f t="shared" si="52"/>
        <v>0</v>
      </c>
      <c r="AE144" s="31">
        <f t="shared" si="52"/>
        <v>0</v>
      </c>
      <c r="AF144" s="31">
        <f t="shared" si="52"/>
        <v>0</v>
      </c>
      <c r="AG144" s="31">
        <f t="shared" si="52"/>
        <v>5</v>
      </c>
      <c r="AH144" s="31">
        <f t="shared" si="52"/>
        <v>0</v>
      </c>
      <c r="AI144" s="31">
        <f t="shared" si="52"/>
        <v>2</v>
      </c>
      <c r="AJ144" s="31">
        <f t="shared" si="40"/>
        <v>5128</v>
      </c>
      <c r="AK144" s="31">
        <f t="shared" si="50"/>
        <v>21430</v>
      </c>
      <c r="AL144" s="31">
        <f t="shared" si="51"/>
        <v>26558</v>
      </c>
      <c r="AM144" s="32"/>
      <c r="AN144" s="127"/>
      <c r="AO144" s="127"/>
    </row>
    <row r="145" spans="1:41" s="130" customFormat="1" ht="42.75" customHeight="1" x14ac:dyDescent="0.2">
      <c r="A145" s="63">
        <v>16</v>
      </c>
      <c r="B145" s="63" t="s">
        <v>24</v>
      </c>
      <c r="C145" s="25">
        <v>0</v>
      </c>
      <c r="D145" s="25">
        <v>0</v>
      </c>
      <c r="E145" s="25">
        <v>0</v>
      </c>
      <c r="F145" s="25">
        <v>0</v>
      </c>
      <c r="G145" s="25">
        <v>207</v>
      </c>
      <c r="H145" s="25">
        <v>12848</v>
      </c>
      <c r="I145" s="25">
        <v>0</v>
      </c>
      <c r="J145" s="25">
        <v>0</v>
      </c>
      <c r="K145" s="25">
        <v>358</v>
      </c>
      <c r="L145" s="25">
        <v>2269</v>
      </c>
      <c r="M145" s="25">
        <v>456</v>
      </c>
      <c r="N145" s="25">
        <v>881</v>
      </c>
      <c r="O145" s="25">
        <v>0</v>
      </c>
      <c r="P145" s="25">
        <v>0</v>
      </c>
      <c r="Q145" s="25">
        <v>5</v>
      </c>
      <c r="R145" s="25">
        <v>2</v>
      </c>
      <c r="S145" s="25">
        <v>112</v>
      </c>
      <c r="T145" s="25">
        <v>37</v>
      </c>
      <c r="U145" s="25">
        <v>0</v>
      </c>
      <c r="V145" s="25">
        <v>0</v>
      </c>
      <c r="W145" s="25">
        <v>0</v>
      </c>
      <c r="X145" s="25">
        <v>0</v>
      </c>
      <c r="Y145" s="25">
        <v>4</v>
      </c>
      <c r="Z145" s="25">
        <v>1</v>
      </c>
      <c r="AA145" s="25">
        <v>0</v>
      </c>
      <c r="AB145" s="25">
        <v>0</v>
      </c>
      <c r="AC145" s="25">
        <v>0</v>
      </c>
      <c r="AD145" s="25">
        <v>0</v>
      </c>
      <c r="AE145" s="25">
        <v>0</v>
      </c>
      <c r="AF145" s="25">
        <v>0</v>
      </c>
      <c r="AG145" s="25">
        <v>0</v>
      </c>
      <c r="AH145" s="76">
        <v>0</v>
      </c>
      <c r="AI145" s="25">
        <v>0</v>
      </c>
      <c r="AJ145" s="25">
        <f t="shared" si="40"/>
        <v>1142</v>
      </c>
      <c r="AK145" s="25">
        <f t="shared" si="50"/>
        <v>16038</v>
      </c>
      <c r="AL145" s="25">
        <f t="shared" si="51"/>
        <v>17180</v>
      </c>
      <c r="AM145" s="24"/>
      <c r="AN145" s="51"/>
      <c r="AO145" s="51"/>
    </row>
    <row r="146" spans="1:41" s="130" customFormat="1" ht="42.75" customHeight="1" x14ac:dyDescent="0.2">
      <c r="A146" s="63">
        <v>17</v>
      </c>
      <c r="B146" s="63" t="s">
        <v>150</v>
      </c>
      <c r="C146" s="25">
        <v>0</v>
      </c>
      <c r="D146" s="25">
        <v>0</v>
      </c>
      <c r="E146" s="25">
        <v>0</v>
      </c>
      <c r="F146" s="25">
        <v>0</v>
      </c>
      <c r="G146" s="25">
        <v>342</v>
      </c>
      <c r="H146" s="25">
        <v>4545</v>
      </c>
      <c r="I146" s="25">
        <v>0</v>
      </c>
      <c r="J146" s="25">
        <v>0</v>
      </c>
      <c r="K146" s="25">
        <v>135</v>
      </c>
      <c r="L146" s="25">
        <v>1752</v>
      </c>
      <c r="M146" s="25">
        <v>146</v>
      </c>
      <c r="N146" s="25">
        <v>1054</v>
      </c>
      <c r="O146" s="25">
        <v>0</v>
      </c>
      <c r="P146" s="25">
        <v>0</v>
      </c>
      <c r="Q146" s="25">
        <v>0</v>
      </c>
      <c r="R146" s="25">
        <v>0</v>
      </c>
      <c r="S146" s="25">
        <v>43</v>
      </c>
      <c r="T146" s="25">
        <v>7</v>
      </c>
      <c r="U146" s="25">
        <v>0</v>
      </c>
      <c r="V146" s="25">
        <v>0</v>
      </c>
      <c r="W146" s="25">
        <v>0</v>
      </c>
      <c r="X146" s="25">
        <v>0</v>
      </c>
      <c r="Y146" s="25">
        <v>6</v>
      </c>
      <c r="Z146" s="25">
        <v>1</v>
      </c>
      <c r="AA146" s="25">
        <v>0</v>
      </c>
      <c r="AB146" s="25">
        <v>0</v>
      </c>
      <c r="AC146" s="25">
        <v>0</v>
      </c>
      <c r="AD146" s="25">
        <v>0</v>
      </c>
      <c r="AE146" s="25">
        <v>0</v>
      </c>
      <c r="AF146" s="25">
        <v>0</v>
      </c>
      <c r="AG146" s="25">
        <v>0</v>
      </c>
      <c r="AH146" s="76">
        <v>0</v>
      </c>
      <c r="AI146" s="25">
        <v>0</v>
      </c>
      <c r="AJ146" s="25">
        <f t="shared" si="40"/>
        <v>672</v>
      </c>
      <c r="AK146" s="25">
        <f t="shared" si="50"/>
        <v>7359</v>
      </c>
      <c r="AL146" s="25">
        <f t="shared" si="51"/>
        <v>8031</v>
      </c>
      <c r="AM146" s="24"/>
      <c r="AN146" s="51"/>
      <c r="AO146" s="51"/>
    </row>
    <row r="147" spans="1:41" s="130" customFormat="1" ht="42.75" customHeight="1" x14ac:dyDescent="0.2">
      <c r="A147" s="63">
        <v>18</v>
      </c>
      <c r="B147" s="63" t="s">
        <v>90</v>
      </c>
      <c r="C147" s="25">
        <v>0</v>
      </c>
      <c r="D147" s="25">
        <v>0</v>
      </c>
      <c r="E147" s="25">
        <v>0</v>
      </c>
      <c r="F147" s="25">
        <v>0</v>
      </c>
      <c r="G147" s="25">
        <v>317</v>
      </c>
      <c r="H147" s="25">
        <v>14488</v>
      </c>
      <c r="I147" s="25">
        <v>0</v>
      </c>
      <c r="J147" s="25">
        <v>0</v>
      </c>
      <c r="K147" s="25">
        <v>260</v>
      </c>
      <c r="L147" s="25">
        <v>1673</v>
      </c>
      <c r="M147" s="25">
        <v>190</v>
      </c>
      <c r="N147" s="25">
        <v>667</v>
      </c>
      <c r="O147" s="25">
        <v>0</v>
      </c>
      <c r="P147" s="25">
        <v>0</v>
      </c>
      <c r="Q147" s="25">
        <v>1</v>
      </c>
      <c r="R147" s="25">
        <v>1</v>
      </c>
      <c r="S147" s="25">
        <v>38</v>
      </c>
      <c r="T147" s="25">
        <v>8</v>
      </c>
      <c r="U147" s="25">
        <v>0</v>
      </c>
      <c r="V147" s="25">
        <v>0</v>
      </c>
      <c r="W147" s="25">
        <v>0</v>
      </c>
      <c r="X147" s="25">
        <v>0</v>
      </c>
      <c r="Y147" s="25">
        <v>0</v>
      </c>
      <c r="Z147" s="25">
        <v>0</v>
      </c>
      <c r="AA147" s="25">
        <v>0</v>
      </c>
      <c r="AB147" s="25">
        <v>0</v>
      </c>
      <c r="AC147" s="25">
        <v>0</v>
      </c>
      <c r="AD147" s="25">
        <v>0</v>
      </c>
      <c r="AE147" s="25">
        <v>0</v>
      </c>
      <c r="AF147" s="25">
        <v>0</v>
      </c>
      <c r="AG147" s="25">
        <v>0</v>
      </c>
      <c r="AH147" s="76">
        <v>0</v>
      </c>
      <c r="AI147" s="25">
        <v>0</v>
      </c>
      <c r="AJ147" s="25">
        <f t="shared" si="40"/>
        <v>806</v>
      </c>
      <c r="AK147" s="25">
        <f t="shared" si="50"/>
        <v>16837</v>
      </c>
      <c r="AL147" s="25">
        <f t="shared" si="51"/>
        <v>17643</v>
      </c>
      <c r="AM147" s="24"/>
      <c r="AN147" s="51"/>
      <c r="AO147" s="51"/>
    </row>
    <row r="148" spans="1:41" s="130" customFormat="1" ht="42.75" customHeight="1" x14ac:dyDescent="0.2">
      <c r="A148" s="63">
        <v>19</v>
      </c>
      <c r="B148" s="63" t="s">
        <v>25</v>
      </c>
      <c r="C148" s="25">
        <v>0</v>
      </c>
      <c r="D148" s="25">
        <v>0</v>
      </c>
      <c r="E148" s="25">
        <v>0</v>
      </c>
      <c r="F148" s="25">
        <v>0</v>
      </c>
      <c r="G148" s="25">
        <v>938</v>
      </c>
      <c r="H148" s="25">
        <v>1880</v>
      </c>
      <c r="I148" s="25">
        <v>0</v>
      </c>
      <c r="J148" s="25">
        <v>0</v>
      </c>
      <c r="K148" s="25">
        <v>907</v>
      </c>
      <c r="L148" s="25">
        <v>916</v>
      </c>
      <c r="M148" s="25">
        <v>2243</v>
      </c>
      <c r="N148" s="25">
        <v>1717</v>
      </c>
      <c r="O148" s="25">
        <v>0</v>
      </c>
      <c r="P148" s="25">
        <v>0</v>
      </c>
      <c r="Q148" s="25">
        <v>11</v>
      </c>
      <c r="R148" s="25">
        <v>1</v>
      </c>
      <c r="S148" s="25">
        <v>655</v>
      </c>
      <c r="T148" s="25">
        <v>173</v>
      </c>
      <c r="U148" s="25">
        <v>0</v>
      </c>
      <c r="V148" s="25">
        <v>0</v>
      </c>
      <c r="W148" s="25">
        <v>0</v>
      </c>
      <c r="X148" s="25">
        <v>0</v>
      </c>
      <c r="Y148" s="25">
        <v>129</v>
      </c>
      <c r="Z148" s="25">
        <v>45</v>
      </c>
      <c r="AA148" s="25">
        <v>0</v>
      </c>
      <c r="AB148" s="25">
        <v>0</v>
      </c>
      <c r="AC148" s="25">
        <v>0</v>
      </c>
      <c r="AD148" s="25">
        <v>0</v>
      </c>
      <c r="AE148" s="25">
        <v>0</v>
      </c>
      <c r="AF148" s="25">
        <v>0</v>
      </c>
      <c r="AG148" s="25">
        <v>0</v>
      </c>
      <c r="AH148" s="76">
        <v>0</v>
      </c>
      <c r="AI148" s="25">
        <v>0</v>
      </c>
      <c r="AJ148" s="25">
        <f t="shared" si="40"/>
        <v>4883</v>
      </c>
      <c r="AK148" s="25">
        <f t="shared" si="50"/>
        <v>4732</v>
      </c>
      <c r="AL148" s="25">
        <f t="shared" si="51"/>
        <v>9615</v>
      </c>
      <c r="AM148" s="24"/>
      <c r="AN148" s="51"/>
      <c r="AO148" s="51"/>
    </row>
    <row r="149" spans="1:41" s="15" customFormat="1" ht="42.75" customHeight="1" x14ac:dyDescent="0.2">
      <c r="A149" s="641" t="s">
        <v>88</v>
      </c>
      <c r="B149" s="642"/>
      <c r="C149" s="31">
        <f>SUM(C145:C148)</f>
        <v>0</v>
      </c>
      <c r="D149" s="31">
        <f t="shared" ref="D149:AI149" si="53">SUM(D145:D148)</f>
        <v>0</v>
      </c>
      <c r="E149" s="31">
        <f t="shared" si="53"/>
        <v>0</v>
      </c>
      <c r="F149" s="31">
        <f t="shared" si="53"/>
        <v>0</v>
      </c>
      <c r="G149" s="31">
        <f t="shared" si="53"/>
        <v>1804</v>
      </c>
      <c r="H149" s="31">
        <f t="shared" si="53"/>
        <v>33761</v>
      </c>
      <c r="I149" s="31">
        <f t="shared" si="53"/>
        <v>0</v>
      </c>
      <c r="J149" s="31">
        <f t="shared" si="53"/>
        <v>0</v>
      </c>
      <c r="K149" s="31">
        <f t="shared" si="53"/>
        <v>1660</v>
      </c>
      <c r="L149" s="31">
        <f t="shared" si="53"/>
        <v>6610</v>
      </c>
      <c r="M149" s="31">
        <f t="shared" si="53"/>
        <v>3035</v>
      </c>
      <c r="N149" s="31">
        <f t="shared" si="53"/>
        <v>4319</v>
      </c>
      <c r="O149" s="31">
        <f t="shared" si="53"/>
        <v>0</v>
      </c>
      <c r="P149" s="31">
        <f t="shared" si="53"/>
        <v>0</v>
      </c>
      <c r="Q149" s="31">
        <f t="shared" si="53"/>
        <v>17</v>
      </c>
      <c r="R149" s="31">
        <f t="shared" si="53"/>
        <v>4</v>
      </c>
      <c r="S149" s="31">
        <f t="shared" si="53"/>
        <v>848</v>
      </c>
      <c r="T149" s="31">
        <f t="shared" si="53"/>
        <v>225</v>
      </c>
      <c r="U149" s="31">
        <f t="shared" si="53"/>
        <v>0</v>
      </c>
      <c r="V149" s="31">
        <f t="shared" si="53"/>
        <v>0</v>
      </c>
      <c r="W149" s="31">
        <f t="shared" si="53"/>
        <v>0</v>
      </c>
      <c r="X149" s="31">
        <f t="shared" si="53"/>
        <v>0</v>
      </c>
      <c r="Y149" s="31">
        <f t="shared" si="53"/>
        <v>139</v>
      </c>
      <c r="Z149" s="31">
        <f t="shared" si="53"/>
        <v>47</v>
      </c>
      <c r="AA149" s="31">
        <f t="shared" si="53"/>
        <v>0</v>
      </c>
      <c r="AB149" s="31">
        <f t="shared" si="53"/>
        <v>0</v>
      </c>
      <c r="AC149" s="31">
        <f t="shared" si="53"/>
        <v>0</v>
      </c>
      <c r="AD149" s="31">
        <f t="shared" si="53"/>
        <v>0</v>
      </c>
      <c r="AE149" s="31">
        <f t="shared" si="53"/>
        <v>0</v>
      </c>
      <c r="AF149" s="31">
        <f t="shared" si="53"/>
        <v>0</v>
      </c>
      <c r="AG149" s="31">
        <f t="shared" si="53"/>
        <v>0</v>
      </c>
      <c r="AH149" s="31">
        <f t="shared" si="53"/>
        <v>0</v>
      </c>
      <c r="AI149" s="31">
        <f t="shared" si="53"/>
        <v>0</v>
      </c>
      <c r="AJ149" s="31">
        <f t="shared" si="40"/>
        <v>7503</v>
      </c>
      <c r="AK149" s="31">
        <f t="shared" si="50"/>
        <v>44966</v>
      </c>
      <c r="AL149" s="31">
        <f t="shared" si="51"/>
        <v>52469</v>
      </c>
      <c r="AM149" s="32"/>
      <c r="AN149" s="127"/>
      <c r="AO149" s="127"/>
    </row>
    <row r="150" spans="1:41" s="130" customFormat="1" ht="42.75" customHeight="1" x14ac:dyDescent="0.2">
      <c r="A150" s="63">
        <v>20</v>
      </c>
      <c r="B150" s="63" t="s">
        <v>26</v>
      </c>
      <c r="C150" s="25">
        <v>0</v>
      </c>
      <c r="D150" s="25">
        <v>0</v>
      </c>
      <c r="E150" s="25">
        <v>20</v>
      </c>
      <c r="F150" s="25">
        <v>35</v>
      </c>
      <c r="G150" s="25">
        <v>319</v>
      </c>
      <c r="H150" s="25">
        <v>6689</v>
      </c>
      <c r="I150" s="25">
        <v>0</v>
      </c>
      <c r="J150" s="25">
        <v>0</v>
      </c>
      <c r="K150" s="25">
        <v>268</v>
      </c>
      <c r="L150" s="25">
        <v>2885</v>
      </c>
      <c r="M150" s="25">
        <v>152</v>
      </c>
      <c r="N150" s="25">
        <v>1656</v>
      </c>
      <c r="O150" s="25">
        <v>0</v>
      </c>
      <c r="P150" s="25">
        <v>0</v>
      </c>
      <c r="Q150" s="25">
        <v>1</v>
      </c>
      <c r="R150" s="25">
        <v>2</v>
      </c>
      <c r="S150" s="25">
        <v>89</v>
      </c>
      <c r="T150" s="25">
        <v>68</v>
      </c>
      <c r="U150" s="25">
        <v>2</v>
      </c>
      <c r="V150" s="25">
        <v>0</v>
      </c>
      <c r="W150" s="25">
        <v>0</v>
      </c>
      <c r="X150" s="25">
        <v>0</v>
      </c>
      <c r="Y150" s="25">
        <v>5</v>
      </c>
      <c r="Z150" s="25">
        <v>0</v>
      </c>
      <c r="AA150" s="25">
        <v>0</v>
      </c>
      <c r="AB150" s="25">
        <v>0</v>
      </c>
      <c r="AC150" s="25">
        <v>0</v>
      </c>
      <c r="AD150" s="25">
        <v>0</v>
      </c>
      <c r="AE150" s="25">
        <v>0</v>
      </c>
      <c r="AF150" s="25">
        <v>0</v>
      </c>
      <c r="AG150" s="25">
        <v>0</v>
      </c>
      <c r="AH150" s="76">
        <v>0</v>
      </c>
      <c r="AI150" s="25">
        <v>0</v>
      </c>
      <c r="AJ150" s="25">
        <f t="shared" si="40"/>
        <v>856</v>
      </c>
      <c r="AK150" s="25">
        <f t="shared" si="50"/>
        <v>11335</v>
      </c>
      <c r="AL150" s="25">
        <f t="shared" si="51"/>
        <v>12191</v>
      </c>
      <c r="AM150" s="24"/>
      <c r="AN150" s="51"/>
      <c r="AO150" s="51"/>
    </row>
    <row r="151" spans="1:41" s="130" customFormat="1" ht="42.75" customHeight="1" x14ac:dyDescent="0.2">
      <c r="A151" s="63">
        <v>21</v>
      </c>
      <c r="B151" s="63" t="s">
        <v>27</v>
      </c>
      <c r="C151" s="25">
        <v>0</v>
      </c>
      <c r="D151" s="25">
        <v>0</v>
      </c>
      <c r="E151" s="25">
        <v>55</v>
      </c>
      <c r="F151" s="25">
        <v>180</v>
      </c>
      <c r="G151" s="25">
        <v>266</v>
      </c>
      <c r="H151" s="25">
        <v>10405</v>
      </c>
      <c r="I151" s="25">
        <v>0</v>
      </c>
      <c r="J151" s="25">
        <v>0</v>
      </c>
      <c r="K151" s="25">
        <v>246</v>
      </c>
      <c r="L151" s="25">
        <v>3457</v>
      </c>
      <c r="M151" s="25">
        <v>313</v>
      </c>
      <c r="N151" s="25">
        <v>1647</v>
      </c>
      <c r="O151" s="25">
        <v>0</v>
      </c>
      <c r="P151" s="25">
        <v>0</v>
      </c>
      <c r="Q151" s="25">
        <v>127</v>
      </c>
      <c r="R151" s="25">
        <v>8</v>
      </c>
      <c r="S151" s="25">
        <v>84</v>
      </c>
      <c r="T151" s="25">
        <v>17</v>
      </c>
      <c r="U151" s="25">
        <v>0</v>
      </c>
      <c r="V151" s="25">
        <v>0</v>
      </c>
      <c r="W151" s="25">
        <v>0</v>
      </c>
      <c r="X151" s="25">
        <v>0</v>
      </c>
      <c r="Y151" s="25">
        <v>2</v>
      </c>
      <c r="Z151" s="25">
        <v>5</v>
      </c>
      <c r="AA151" s="25">
        <v>0</v>
      </c>
      <c r="AB151" s="25">
        <v>0</v>
      </c>
      <c r="AC151" s="25">
        <v>0</v>
      </c>
      <c r="AD151" s="25">
        <v>0</v>
      </c>
      <c r="AE151" s="25">
        <v>0</v>
      </c>
      <c r="AF151" s="25">
        <v>0</v>
      </c>
      <c r="AG151" s="25">
        <v>0</v>
      </c>
      <c r="AH151" s="76">
        <v>0</v>
      </c>
      <c r="AI151" s="25">
        <v>0</v>
      </c>
      <c r="AJ151" s="25">
        <f>C151+E151+G151+I151+K151+M151+O151+Q151+S151+U151+W151+Y151+AA151+AC151+AE151+AG151+AH151+AI151</f>
        <v>1093</v>
      </c>
      <c r="AK151" s="25">
        <f t="shared" si="50"/>
        <v>15719</v>
      </c>
      <c r="AL151" s="25">
        <f t="shared" si="51"/>
        <v>16812</v>
      </c>
      <c r="AM151" s="24"/>
      <c r="AN151" s="51"/>
      <c r="AO151" s="51"/>
    </row>
    <row r="152" spans="1:41" s="130" customFormat="1" ht="42.75" customHeight="1" x14ac:dyDescent="0.2">
      <c r="A152" s="63">
        <v>22</v>
      </c>
      <c r="B152" s="63" t="s">
        <v>28</v>
      </c>
      <c r="C152" s="25">
        <v>0</v>
      </c>
      <c r="D152" s="25">
        <v>0</v>
      </c>
      <c r="E152" s="25">
        <v>0</v>
      </c>
      <c r="F152" s="25">
        <v>0</v>
      </c>
      <c r="G152" s="25">
        <v>69</v>
      </c>
      <c r="H152" s="25">
        <v>12761</v>
      </c>
      <c r="I152" s="25">
        <v>0</v>
      </c>
      <c r="J152" s="25">
        <v>0</v>
      </c>
      <c r="K152" s="25">
        <v>107</v>
      </c>
      <c r="L152" s="25">
        <v>3682</v>
      </c>
      <c r="M152" s="25">
        <v>147</v>
      </c>
      <c r="N152" s="25">
        <v>1758</v>
      </c>
      <c r="O152" s="25">
        <v>0</v>
      </c>
      <c r="P152" s="25">
        <v>0</v>
      </c>
      <c r="Q152" s="25">
        <v>27</v>
      </c>
      <c r="R152" s="25">
        <v>36</v>
      </c>
      <c r="S152" s="25">
        <v>51</v>
      </c>
      <c r="T152" s="25">
        <v>32</v>
      </c>
      <c r="U152" s="25">
        <v>0</v>
      </c>
      <c r="V152" s="25">
        <v>0</v>
      </c>
      <c r="W152" s="25">
        <v>0</v>
      </c>
      <c r="X152" s="25">
        <v>0</v>
      </c>
      <c r="Y152" s="25">
        <v>0</v>
      </c>
      <c r="Z152" s="25">
        <v>0</v>
      </c>
      <c r="AA152" s="25">
        <v>0</v>
      </c>
      <c r="AB152" s="25">
        <v>0</v>
      </c>
      <c r="AC152" s="25">
        <v>0</v>
      </c>
      <c r="AD152" s="25">
        <v>0</v>
      </c>
      <c r="AE152" s="25">
        <v>0</v>
      </c>
      <c r="AF152" s="25">
        <v>0</v>
      </c>
      <c r="AG152" s="25">
        <v>0</v>
      </c>
      <c r="AH152" s="76">
        <v>0</v>
      </c>
      <c r="AI152" s="25">
        <v>0</v>
      </c>
      <c r="AJ152" s="25">
        <f>C152+E152+G152+I152+K152+M152+O152+Q152+S152+U152+W152+Y152+AA152+AC152+AE152+AG152+AH152+AI152</f>
        <v>401</v>
      </c>
      <c r="AK152" s="25">
        <f t="shared" si="50"/>
        <v>18269</v>
      </c>
      <c r="AL152" s="25">
        <f t="shared" si="51"/>
        <v>18670</v>
      </c>
      <c r="AM152" s="24"/>
      <c r="AN152" s="51"/>
      <c r="AO152" s="51"/>
    </row>
    <row r="153" spans="1:41" s="130" customFormat="1" ht="42.75" customHeight="1" x14ac:dyDescent="0.2">
      <c r="A153" s="63">
        <v>23</v>
      </c>
      <c r="B153" s="63" t="s">
        <v>45</v>
      </c>
      <c r="C153" s="25">
        <v>0</v>
      </c>
      <c r="D153" s="25">
        <v>0</v>
      </c>
      <c r="E153" s="25">
        <v>0</v>
      </c>
      <c r="F153" s="25">
        <v>42</v>
      </c>
      <c r="G153" s="25">
        <v>405</v>
      </c>
      <c r="H153" s="25">
        <v>7770</v>
      </c>
      <c r="I153" s="25">
        <v>0</v>
      </c>
      <c r="J153" s="25">
        <v>2</v>
      </c>
      <c r="K153" s="25">
        <v>470</v>
      </c>
      <c r="L153" s="25">
        <v>2561</v>
      </c>
      <c r="M153" s="25">
        <v>211</v>
      </c>
      <c r="N153" s="25">
        <v>1234</v>
      </c>
      <c r="O153" s="25">
        <v>0</v>
      </c>
      <c r="P153" s="25">
        <v>0</v>
      </c>
      <c r="Q153" s="25">
        <v>23</v>
      </c>
      <c r="R153" s="25">
        <v>27</v>
      </c>
      <c r="S153" s="25">
        <v>31</v>
      </c>
      <c r="T153" s="25">
        <v>36</v>
      </c>
      <c r="U153" s="25">
        <v>0</v>
      </c>
      <c r="V153" s="25">
        <v>0</v>
      </c>
      <c r="W153" s="25">
        <v>0</v>
      </c>
      <c r="X153" s="25">
        <v>0</v>
      </c>
      <c r="Y153" s="25">
        <v>2</v>
      </c>
      <c r="Z153" s="25">
        <v>1</v>
      </c>
      <c r="AA153" s="25">
        <v>0</v>
      </c>
      <c r="AB153" s="25">
        <v>0</v>
      </c>
      <c r="AC153" s="25">
        <v>0</v>
      </c>
      <c r="AD153" s="25">
        <v>0</v>
      </c>
      <c r="AE153" s="25">
        <v>0</v>
      </c>
      <c r="AF153" s="25">
        <v>0</v>
      </c>
      <c r="AG153" s="25">
        <v>0</v>
      </c>
      <c r="AH153" s="76">
        <v>0</v>
      </c>
      <c r="AI153" s="25">
        <v>0</v>
      </c>
      <c r="AJ153" s="25">
        <f>C153+E153+G153+I153+K153+M153+O153+Q153+S153+U153+W153+Y153+AA153+AC153+AE153+AG153+AH153+AI153</f>
        <v>1142</v>
      </c>
      <c r="AK153" s="25">
        <f t="shared" si="50"/>
        <v>11673</v>
      </c>
      <c r="AL153" s="25">
        <f t="shared" si="51"/>
        <v>12815</v>
      </c>
      <c r="AM153" s="24"/>
      <c r="AN153" s="51"/>
      <c r="AO153" s="51"/>
    </row>
    <row r="154" spans="1:41" s="15" customFormat="1" ht="42.75" customHeight="1" x14ac:dyDescent="0.2">
      <c r="A154" s="641" t="s">
        <v>29</v>
      </c>
      <c r="B154" s="642"/>
      <c r="C154" s="31">
        <f>SUM(C150:C153)</f>
        <v>0</v>
      </c>
      <c r="D154" s="31">
        <f t="shared" ref="D154:AL154" si="54">SUM(D150:D153)</f>
        <v>0</v>
      </c>
      <c r="E154" s="31">
        <f t="shared" si="54"/>
        <v>75</v>
      </c>
      <c r="F154" s="31">
        <f t="shared" si="54"/>
        <v>257</v>
      </c>
      <c r="G154" s="31">
        <f t="shared" si="54"/>
        <v>1059</v>
      </c>
      <c r="H154" s="31">
        <f t="shared" si="54"/>
        <v>37625</v>
      </c>
      <c r="I154" s="31">
        <f t="shared" si="54"/>
        <v>0</v>
      </c>
      <c r="J154" s="31">
        <f t="shared" si="54"/>
        <v>2</v>
      </c>
      <c r="K154" s="31">
        <f t="shared" si="54"/>
        <v>1091</v>
      </c>
      <c r="L154" s="31">
        <f t="shared" si="54"/>
        <v>12585</v>
      </c>
      <c r="M154" s="31">
        <f t="shared" si="54"/>
        <v>823</v>
      </c>
      <c r="N154" s="31">
        <f t="shared" si="54"/>
        <v>6295</v>
      </c>
      <c r="O154" s="31">
        <f t="shared" si="54"/>
        <v>0</v>
      </c>
      <c r="P154" s="31">
        <f t="shared" si="54"/>
        <v>0</v>
      </c>
      <c r="Q154" s="31">
        <f t="shared" si="54"/>
        <v>178</v>
      </c>
      <c r="R154" s="31">
        <f t="shared" si="54"/>
        <v>73</v>
      </c>
      <c r="S154" s="31">
        <f t="shared" si="54"/>
        <v>255</v>
      </c>
      <c r="T154" s="31">
        <f t="shared" si="54"/>
        <v>153</v>
      </c>
      <c r="U154" s="31">
        <f t="shared" si="54"/>
        <v>2</v>
      </c>
      <c r="V154" s="31">
        <f t="shared" si="54"/>
        <v>0</v>
      </c>
      <c r="W154" s="31">
        <f t="shared" si="54"/>
        <v>0</v>
      </c>
      <c r="X154" s="31">
        <f t="shared" si="54"/>
        <v>0</v>
      </c>
      <c r="Y154" s="31">
        <f t="shared" si="54"/>
        <v>9</v>
      </c>
      <c r="Z154" s="31">
        <f t="shared" si="54"/>
        <v>6</v>
      </c>
      <c r="AA154" s="31">
        <f t="shared" si="54"/>
        <v>0</v>
      </c>
      <c r="AB154" s="31">
        <f t="shared" si="54"/>
        <v>0</v>
      </c>
      <c r="AC154" s="31">
        <f t="shared" si="54"/>
        <v>0</v>
      </c>
      <c r="AD154" s="31">
        <f t="shared" si="54"/>
        <v>0</v>
      </c>
      <c r="AE154" s="31">
        <f t="shared" si="54"/>
        <v>0</v>
      </c>
      <c r="AF154" s="31">
        <f t="shared" si="54"/>
        <v>0</v>
      </c>
      <c r="AG154" s="31">
        <f t="shared" si="54"/>
        <v>0</v>
      </c>
      <c r="AH154" s="31">
        <f t="shared" si="54"/>
        <v>0</v>
      </c>
      <c r="AI154" s="31">
        <f t="shared" si="54"/>
        <v>0</v>
      </c>
      <c r="AJ154" s="31">
        <f t="shared" si="54"/>
        <v>3492</v>
      </c>
      <c r="AK154" s="31">
        <f t="shared" si="54"/>
        <v>56996</v>
      </c>
      <c r="AL154" s="31">
        <f t="shared" si="54"/>
        <v>60488</v>
      </c>
      <c r="AM154" s="32"/>
      <c r="AN154" s="32"/>
      <c r="AO154" s="37"/>
    </row>
    <row r="155" spans="1:41" s="125" customFormat="1" ht="42.75" customHeight="1" x14ac:dyDescent="0.2">
      <c r="A155" s="641" t="s">
        <v>30</v>
      </c>
      <c r="B155" s="642"/>
      <c r="C155" s="31">
        <f>C144+C149+C154</f>
        <v>0</v>
      </c>
      <c r="D155" s="31">
        <f t="shared" ref="D155:AI155" si="55">D144+D149+D154</f>
        <v>0</v>
      </c>
      <c r="E155" s="31">
        <f t="shared" si="55"/>
        <v>75</v>
      </c>
      <c r="F155" s="31">
        <f t="shared" si="55"/>
        <v>257</v>
      </c>
      <c r="G155" s="31">
        <f t="shared" si="55"/>
        <v>4364</v>
      </c>
      <c r="H155" s="31">
        <f t="shared" si="55"/>
        <v>82902</v>
      </c>
      <c r="I155" s="31">
        <f t="shared" si="55"/>
        <v>0</v>
      </c>
      <c r="J155" s="31">
        <f t="shared" si="55"/>
        <v>2</v>
      </c>
      <c r="K155" s="31">
        <f t="shared" si="55"/>
        <v>4135</v>
      </c>
      <c r="L155" s="31">
        <f t="shared" si="55"/>
        <v>24906</v>
      </c>
      <c r="M155" s="31">
        <f t="shared" si="55"/>
        <v>5473</v>
      </c>
      <c r="N155" s="31">
        <f t="shared" si="55"/>
        <v>14286</v>
      </c>
      <c r="O155" s="31">
        <f t="shared" si="55"/>
        <v>0</v>
      </c>
      <c r="P155" s="31">
        <f t="shared" si="55"/>
        <v>0</v>
      </c>
      <c r="Q155" s="31">
        <f t="shared" si="55"/>
        <v>195</v>
      </c>
      <c r="R155" s="31">
        <f t="shared" si="55"/>
        <v>131</v>
      </c>
      <c r="S155" s="31">
        <f t="shared" si="55"/>
        <v>1690</v>
      </c>
      <c r="T155" s="31">
        <f t="shared" si="55"/>
        <v>696</v>
      </c>
      <c r="U155" s="31">
        <f t="shared" si="55"/>
        <v>2</v>
      </c>
      <c r="V155" s="31">
        <f t="shared" si="55"/>
        <v>0</v>
      </c>
      <c r="W155" s="31">
        <f t="shared" si="55"/>
        <v>0</v>
      </c>
      <c r="X155" s="31">
        <f t="shared" si="55"/>
        <v>0</v>
      </c>
      <c r="Y155" s="31">
        <f t="shared" si="55"/>
        <v>182</v>
      </c>
      <c r="Z155" s="31">
        <f t="shared" si="55"/>
        <v>212</v>
      </c>
      <c r="AA155" s="31">
        <f t="shared" si="55"/>
        <v>0</v>
      </c>
      <c r="AB155" s="31">
        <f t="shared" si="55"/>
        <v>0</v>
      </c>
      <c r="AC155" s="31">
        <f t="shared" si="55"/>
        <v>0</v>
      </c>
      <c r="AD155" s="31">
        <f t="shared" si="55"/>
        <v>0</v>
      </c>
      <c r="AE155" s="31">
        <f t="shared" si="55"/>
        <v>0</v>
      </c>
      <c r="AF155" s="31">
        <f t="shared" si="55"/>
        <v>0</v>
      </c>
      <c r="AG155" s="31">
        <f t="shared" si="55"/>
        <v>5</v>
      </c>
      <c r="AH155" s="31">
        <f t="shared" si="55"/>
        <v>0</v>
      </c>
      <c r="AI155" s="31">
        <f t="shared" si="55"/>
        <v>2</v>
      </c>
      <c r="AJ155" s="31">
        <f t="shared" si="40"/>
        <v>16123</v>
      </c>
      <c r="AK155" s="31">
        <f t="shared" si="50"/>
        <v>123392</v>
      </c>
      <c r="AL155" s="31">
        <f t="shared" si="51"/>
        <v>139515</v>
      </c>
      <c r="AM155" s="32"/>
      <c r="AO155" s="44"/>
    </row>
    <row r="156" spans="1:41" s="137" customFormat="1" ht="42.75" customHeight="1" x14ac:dyDescent="0.2">
      <c r="A156" s="134"/>
      <c r="B156" s="135"/>
      <c r="C156" s="31"/>
      <c r="D156" s="31">
        <f>C155+D155</f>
        <v>0</v>
      </c>
      <c r="E156" s="31"/>
      <c r="F156" s="31">
        <f>E155+F155</f>
        <v>332</v>
      </c>
      <c r="G156" s="31"/>
      <c r="H156" s="31">
        <f>G155+H155</f>
        <v>87266</v>
      </c>
      <c r="I156" s="31"/>
      <c r="J156" s="31">
        <f>I155+J155</f>
        <v>2</v>
      </c>
      <c r="K156" s="31"/>
      <c r="L156" s="31">
        <f>K155+L155</f>
        <v>29041</v>
      </c>
      <c r="M156" s="31"/>
      <c r="N156" s="31">
        <f>M155+N155</f>
        <v>19759</v>
      </c>
      <c r="O156" s="31"/>
      <c r="P156" s="31">
        <f>O155+P155</f>
        <v>0</v>
      </c>
      <c r="Q156" s="31"/>
      <c r="R156" s="31">
        <f>Q155+R155</f>
        <v>326</v>
      </c>
      <c r="S156" s="31"/>
      <c r="T156" s="31">
        <f>S155+T155</f>
        <v>2386</v>
      </c>
      <c r="U156" s="31"/>
      <c r="V156" s="31">
        <f>U155+V155</f>
        <v>2</v>
      </c>
      <c r="W156" s="31"/>
      <c r="X156" s="31">
        <f>W155+X155</f>
        <v>0</v>
      </c>
      <c r="Y156" s="31"/>
      <c r="Z156" s="31">
        <f>Y155+Z155</f>
        <v>394</v>
      </c>
      <c r="AA156" s="31"/>
      <c r="AB156" s="31">
        <f>AA155+AB155</f>
        <v>0</v>
      </c>
      <c r="AC156" s="31"/>
      <c r="AD156" s="31">
        <f>AC155+AD155</f>
        <v>0</v>
      </c>
      <c r="AE156" s="31"/>
      <c r="AF156" s="31">
        <f>AE155+AF155</f>
        <v>0</v>
      </c>
      <c r="AG156" s="31"/>
      <c r="AH156" s="31"/>
      <c r="AI156" s="31">
        <f>AG155+AH155+AI155</f>
        <v>7</v>
      </c>
      <c r="AJ156" s="31"/>
      <c r="AK156" s="31"/>
      <c r="AL156" s="31">
        <f>D156+F156+H156+J156+L156+N156+P156+R156+T156+V156+X156+Z156+AB156+AD156+AF156+AI156</f>
        <v>139515</v>
      </c>
      <c r="AM156" s="32"/>
      <c r="AO156" s="44"/>
    </row>
    <row r="157" spans="1:41" s="130" customFormat="1" ht="42.75" customHeight="1" x14ac:dyDescent="0.2">
      <c r="A157" s="63">
        <v>24</v>
      </c>
      <c r="B157" s="63" t="s">
        <v>31</v>
      </c>
      <c r="C157" s="25">
        <v>0</v>
      </c>
      <c r="D157" s="25">
        <v>0</v>
      </c>
      <c r="E157" s="25">
        <v>10</v>
      </c>
      <c r="F157" s="25">
        <v>93</v>
      </c>
      <c r="G157" s="25">
        <v>412</v>
      </c>
      <c r="H157" s="25">
        <v>14363</v>
      </c>
      <c r="I157" s="25">
        <v>0</v>
      </c>
      <c r="J157" s="25">
        <v>0</v>
      </c>
      <c r="K157" s="25">
        <v>391</v>
      </c>
      <c r="L157" s="25">
        <v>3727</v>
      </c>
      <c r="M157" s="25">
        <v>455</v>
      </c>
      <c r="N157" s="25">
        <v>3502</v>
      </c>
      <c r="O157" s="25">
        <v>0</v>
      </c>
      <c r="P157" s="25">
        <v>0</v>
      </c>
      <c r="Q157" s="25">
        <v>22</v>
      </c>
      <c r="R157" s="25">
        <v>9</v>
      </c>
      <c r="S157" s="25">
        <v>226</v>
      </c>
      <c r="T157" s="25">
        <v>250</v>
      </c>
      <c r="U157" s="25">
        <v>4</v>
      </c>
      <c r="V157" s="25">
        <v>6</v>
      </c>
      <c r="W157" s="25">
        <v>0</v>
      </c>
      <c r="X157" s="25">
        <v>0</v>
      </c>
      <c r="Y157" s="25">
        <v>62</v>
      </c>
      <c r="Z157" s="25">
        <v>24</v>
      </c>
      <c r="AA157" s="25">
        <v>0</v>
      </c>
      <c r="AB157" s="25">
        <v>0</v>
      </c>
      <c r="AC157" s="25">
        <v>0</v>
      </c>
      <c r="AD157" s="25">
        <v>0</v>
      </c>
      <c r="AE157" s="25">
        <v>0</v>
      </c>
      <c r="AF157" s="25">
        <v>0</v>
      </c>
      <c r="AG157" s="25">
        <v>0</v>
      </c>
      <c r="AH157" s="76">
        <v>0</v>
      </c>
      <c r="AI157" s="25">
        <v>0</v>
      </c>
      <c r="AJ157" s="25">
        <f t="shared" si="40"/>
        <v>1582</v>
      </c>
      <c r="AK157" s="25">
        <f t="shared" si="50"/>
        <v>21974</v>
      </c>
      <c r="AL157" s="25">
        <f t="shared" si="51"/>
        <v>23556</v>
      </c>
      <c r="AM157" s="24"/>
      <c r="AN157" s="24"/>
      <c r="AO157" s="24"/>
    </row>
    <row r="158" spans="1:41" s="130" customFormat="1" ht="42.75" customHeight="1" x14ac:dyDescent="0.2">
      <c r="A158" s="63">
        <v>25</v>
      </c>
      <c r="B158" s="63" t="s">
        <v>147</v>
      </c>
      <c r="C158" s="25">
        <v>0</v>
      </c>
      <c r="D158" s="25">
        <v>0</v>
      </c>
      <c r="E158" s="25">
        <v>0</v>
      </c>
      <c r="F158" s="25">
        <v>25</v>
      </c>
      <c r="G158" s="25">
        <v>27</v>
      </c>
      <c r="H158" s="25">
        <v>5450</v>
      </c>
      <c r="I158" s="25">
        <v>0</v>
      </c>
      <c r="J158" s="25">
        <v>0</v>
      </c>
      <c r="K158" s="25">
        <v>47</v>
      </c>
      <c r="L158" s="25">
        <v>1161</v>
      </c>
      <c r="M158" s="25">
        <v>33</v>
      </c>
      <c r="N158" s="25">
        <v>969</v>
      </c>
      <c r="O158" s="25">
        <v>0</v>
      </c>
      <c r="P158" s="25">
        <v>0</v>
      </c>
      <c r="Q158" s="25">
        <v>4</v>
      </c>
      <c r="R158" s="25">
        <v>0</v>
      </c>
      <c r="S158" s="25">
        <v>9</v>
      </c>
      <c r="T158" s="25">
        <v>14</v>
      </c>
      <c r="U158" s="25">
        <v>0</v>
      </c>
      <c r="V158" s="25">
        <v>0</v>
      </c>
      <c r="W158" s="25">
        <v>0</v>
      </c>
      <c r="X158" s="25">
        <v>0</v>
      </c>
      <c r="Y158" s="25">
        <v>6</v>
      </c>
      <c r="Z158" s="25">
        <v>5</v>
      </c>
      <c r="AA158" s="25">
        <v>0</v>
      </c>
      <c r="AB158" s="25">
        <v>0</v>
      </c>
      <c r="AC158" s="25">
        <v>0</v>
      </c>
      <c r="AD158" s="25">
        <v>0</v>
      </c>
      <c r="AE158" s="25">
        <v>0</v>
      </c>
      <c r="AF158" s="25">
        <v>0</v>
      </c>
      <c r="AG158" s="25">
        <v>0</v>
      </c>
      <c r="AH158" s="76">
        <v>0</v>
      </c>
      <c r="AI158" s="25">
        <v>0</v>
      </c>
      <c r="AJ158" s="25">
        <f t="shared" si="40"/>
        <v>126</v>
      </c>
      <c r="AK158" s="25">
        <f t="shared" si="50"/>
        <v>7624</v>
      </c>
      <c r="AL158" s="25">
        <f t="shared" si="51"/>
        <v>7750</v>
      </c>
      <c r="AM158" s="24"/>
      <c r="AN158" s="24"/>
      <c r="AO158" s="24"/>
    </row>
    <row r="159" spans="1:41" s="130" customFormat="1" ht="42.75" customHeight="1" x14ac:dyDescent="0.2">
      <c r="A159" s="63">
        <v>26</v>
      </c>
      <c r="B159" s="63" t="s">
        <v>32</v>
      </c>
      <c r="C159" s="25">
        <v>0</v>
      </c>
      <c r="D159" s="25">
        <v>0</v>
      </c>
      <c r="E159" s="25">
        <v>4</v>
      </c>
      <c r="F159" s="25">
        <v>201</v>
      </c>
      <c r="G159" s="25">
        <v>176</v>
      </c>
      <c r="H159" s="25">
        <v>7156</v>
      </c>
      <c r="I159" s="25">
        <v>0</v>
      </c>
      <c r="J159" s="25">
        <v>0</v>
      </c>
      <c r="K159" s="25">
        <v>188</v>
      </c>
      <c r="L159" s="25">
        <v>3254</v>
      </c>
      <c r="M159" s="25">
        <v>224</v>
      </c>
      <c r="N159" s="25">
        <v>1841</v>
      </c>
      <c r="O159" s="25">
        <v>0</v>
      </c>
      <c r="P159" s="25">
        <v>0</v>
      </c>
      <c r="Q159" s="25">
        <v>5</v>
      </c>
      <c r="R159" s="25">
        <v>6</v>
      </c>
      <c r="S159" s="25">
        <v>43</v>
      </c>
      <c r="T159" s="25">
        <v>14</v>
      </c>
      <c r="U159" s="25">
        <v>0</v>
      </c>
      <c r="V159" s="25">
        <v>0</v>
      </c>
      <c r="W159" s="25">
        <v>0</v>
      </c>
      <c r="X159" s="25">
        <v>0</v>
      </c>
      <c r="Y159" s="25">
        <v>2</v>
      </c>
      <c r="Z159" s="25">
        <v>0</v>
      </c>
      <c r="AA159" s="25">
        <v>0</v>
      </c>
      <c r="AB159" s="25">
        <v>0</v>
      </c>
      <c r="AC159" s="25">
        <v>0</v>
      </c>
      <c r="AD159" s="25">
        <v>0</v>
      </c>
      <c r="AE159" s="25">
        <v>0</v>
      </c>
      <c r="AF159" s="25">
        <v>0</v>
      </c>
      <c r="AG159" s="25">
        <v>0</v>
      </c>
      <c r="AH159" s="76">
        <v>0</v>
      </c>
      <c r="AI159" s="25">
        <v>0</v>
      </c>
      <c r="AJ159" s="25">
        <f t="shared" si="40"/>
        <v>642</v>
      </c>
      <c r="AK159" s="25">
        <f t="shared" si="50"/>
        <v>12472</v>
      </c>
      <c r="AL159" s="25">
        <f t="shared" si="51"/>
        <v>13114</v>
      </c>
      <c r="AM159" s="24"/>
      <c r="AN159" s="24"/>
      <c r="AO159" s="30"/>
    </row>
    <row r="160" spans="1:41" s="130" customFormat="1" ht="42.75" customHeight="1" x14ac:dyDescent="0.2">
      <c r="A160" s="63">
        <v>27</v>
      </c>
      <c r="B160" s="63" t="s">
        <v>33</v>
      </c>
      <c r="C160" s="25">
        <v>0</v>
      </c>
      <c r="D160" s="25">
        <v>0</v>
      </c>
      <c r="E160" s="25">
        <v>2</v>
      </c>
      <c r="F160" s="25">
        <v>96</v>
      </c>
      <c r="G160" s="25">
        <v>117</v>
      </c>
      <c r="H160" s="25">
        <v>11298</v>
      </c>
      <c r="I160" s="25">
        <v>0</v>
      </c>
      <c r="J160" s="25">
        <v>0</v>
      </c>
      <c r="K160" s="25">
        <v>196</v>
      </c>
      <c r="L160" s="25">
        <v>4250</v>
      </c>
      <c r="M160" s="25">
        <v>161</v>
      </c>
      <c r="N160" s="25">
        <v>2607</v>
      </c>
      <c r="O160" s="25">
        <v>0</v>
      </c>
      <c r="P160" s="25">
        <v>0</v>
      </c>
      <c r="Q160" s="25">
        <v>0</v>
      </c>
      <c r="R160" s="25">
        <v>0</v>
      </c>
      <c r="S160" s="25">
        <v>35</v>
      </c>
      <c r="T160" s="25">
        <v>41</v>
      </c>
      <c r="U160" s="25">
        <v>0</v>
      </c>
      <c r="V160" s="25">
        <v>0</v>
      </c>
      <c r="W160" s="25">
        <v>0</v>
      </c>
      <c r="X160" s="25">
        <v>0</v>
      </c>
      <c r="Y160" s="25">
        <v>0</v>
      </c>
      <c r="Z160" s="25">
        <v>0</v>
      </c>
      <c r="AA160" s="25">
        <v>0</v>
      </c>
      <c r="AB160" s="25">
        <v>0</v>
      </c>
      <c r="AC160" s="25">
        <v>0</v>
      </c>
      <c r="AD160" s="25">
        <v>0</v>
      </c>
      <c r="AE160" s="25">
        <v>0</v>
      </c>
      <c r="AF160" s="25">
        <v>0</v>
      </c>
      <c r="AG160" s="25">
        <v>0</v>
      </c>
      <c r="AH160" s="76">
        <v>0</v>
      </c>
      <c r="AI160" s="25">
        <v>0</v>
      </c>
      <c r="AJ160" s="25">
        <f t="shared" si="40"/>
        <v>511</v>
      </c>
      <c r="AK160" s="25">
        <f t="shared" si="50"/>
        <v>18292</v>
      </c>
      <c r="AL160" s="25">
        <f t="shared" si="51"/>
        <v>18803</v>
      </c>
      <c r="AM160" s="24"/>
      <c r="AN160" s="24"/>
      <c r="AO160" s="30"/>
    </row>
    <row r="161" spans="1:42" s="15" customFormat="1" ht="42.75" customHeight="1" x14ac:dyDescent="0.2">
      <c r="A161" s="641" t="s">
        <v>34</v>
      </c>
      <c r="B161" s="642"/>
      <c r="C161" s="31">
        <f>SUM(C157:C160)</f>
        <v>0</v>
      </c>
      <c r="D161" s="31">
        <f t="shared" ref="D161:AI161" si="56">SUM(D157:D160)</f>
        <v>0</v>
      </c>
      <c r="E161" s="31">
        <f t="shared" si="56"/>
        <v>16</v>
      </c>
      <c r="F161" s="31">
        <f t="shared" si="56"/>
        <v>415</v>
      </c>
      <c r="G161" s="31">
        <f t="shared" si="56"/>
        <v>732</v>
      </c>
      <c r="H161" s="31">
        <f t="shared" si="56"/>
        <v>38267</v>
      </c>
      <c r="I161" s="31">
        <f t="shared" si="56"/>
        <v>0</v>
      </c>
      <c r="J161" s="31">
        <f t="shared" si="56"/>
        <v>0</v>
      </c>
      <c r="K161" s="31">
        <f t="shared" si="56"/>
        <v>822</v>
      </c>
      <c r="L161" s="31">
        <f t="shared" si="56"/>
        <v>12392</v>
      </c>
      <c r="M161" s="31">
        <f t="shared" si="56"/>
        <v>873</v>
      </c>
      <c r="N161" s="31">
        <f t="shared" si="56"/>
        <v>8919</v>
      </c>
      <c r="O161" s="31">
        <f t="shared" si="56"/>
        <v>0</v>
      </c>
      <c r="P161" s="31">
        <f t="shared" si="56"/>
        <v>0</v>
      </c>
      <c r="Q161" s="31">
        <f t="shared" si="56"/>
        <v>31</v>
      </c>
      <c r="R161" s="31">
        <f t="shared" si="56"/>
        <v>15</v>
      </c>
      <c r="S161" s="31">
        <f t="shared" si="56"/>
        <v>313</v>
      </c>
      <c r="T161" s="31">
        <f t="shared" si="56"/>
        <v>319</v>
      </c>
      <c r="U161" s="31">
        <f t="shared" si="56"/>
        <v>4</v>
      </c>
      <c r="V161" s="31">
        <f t="shared" si="56"/>
        <v>6</v>
      </c>
      <c r="W161" s="31">
        <f t="shared" si="56"/>
        <v>0</v>
      </c>
      <c r="X161" s="31">
        <f t="shared" si="56"/>
        <v>0</v>
      </c>
      <c r="Y161" s="31">
        <f t="shared" si="56"/>
        <v>70</v>
      </c>
      <c r="Z161" s="31">
        <f t="shared" si="56"/>
        <v>29</v>
      </c>
      <c r="AA161" s="31">
        <f t="shared" si="56"/>
        <v>0</v>
      </c>
      <c r="AB161" s="31">
        <f t="shared" si="56"/>
        <v>0</v>
      </c>
      <c r="AC161" s="31">
        <f t="shared" si="56"/>
        <v>0</v>
      </c>
      <c r="AD161" s="31">
        <f t="shared" si="56"/>
        <v>0</v>
      </c>
      <c r="AE161" s="31">
        <f t="shared" si="56"/>
        <v>0</v>
      </c>
      <c r="AF161" s="31">
        <f t="shared" si="56"/>
        <v>0</v>
      </c>
      <c r="AG161" s="31">
        <f t="shared" si="56"/>
        <v>0</v>
      </c>
      <c r="AH161" s="31">
        <f t="shared" si="56"/>
        <v>0</v>
      </c>
      <c r="AI161" s="31">
        <f t="shared" si="56"/>
        <v>0</v>
      </c>
      <c r="AJ161" s="31">
        <f t="shared" si="40"/>
        <v>2861</v>
      </c>
      <c r="AK161" s="31">
        <f t="shared" si="50"/>
        <v>60362</v>
      </c>
      <c r="AL161" s="31">
        <f t="shared" si="51"/>
        <v>63223</v>
      </c>
      <c r="AM161" s="32"/>
      <c r="AN161" s="32"/>
      <c r="AO161" s="32"/>
    </row>
    <row r="162" spans="1:42" s="130" customFormat="1" ht="42.75" customHeight="1" x14ac:dyDescent="0.2">
      <c r="A162" s="63">
        <v>28</v>
      </c>
      <c r="B162" s="63" t="s">
        <v>35</v>
      </c>
      <c r="C162" s="25">
        <v>0</v>
      </c>
      <c r="D162" s="25">
        <v>0</v>
      </c>
      <c r="E162" s="25">
        <v>3</v>
      </c>
      <c r="F162" s="25">
        <v>435</v>
      </c>
      <c r="G162" s="25">
        <v>120</v>
      </c>
      <c r="H162" s="25">
        <v>16769</v>
      </c>
      <c r="I162" s="25">
        <v>0</v>
      </c>
      <c r="J162" s="25">
        <v>0</v>
      </c>
      <c r="K162" s="25">
        <v>242</v>
      </c>
      <c r="L162" s="25">
        <v>3452</v>
      </c>
      <c r="M162" s="25">
        <v>1035</v>
      </c>
      <c r="N162" s="25">
        <v>2253</v>
      </c>
      <c r="O162" s="25">
        <v>0</v>
      </c>
      <c r="P162" s="25">
        <v>0</v>
      </c>
      <c r="Q162" s="25">
        <v>22</v>
      </c>
      <c r="R162" s="25">
        <v>0</v>
      </c>
      <c r="S162" s="25">
        <v>196</v>
      </c>
      <c r="T162" s="25">
        <v>12</v>
      </c>
      <c r="U162" s="25">
        <v>0</v>
      </c>
      <c r="V162" s="25">
        <v>0</v>
      </c>
      <c r="W162" s="25">
        <v>0</v>
      </c>
      <c r="X162" s="25">
        <v>0</v>
      </c>
      <c r="Y162" s="25">
        <v>7</v>
      </c>
      <c r="Z162" s="25">
        <v>3</v>
      </c>
      <c r="AA162" s="25">
        <v>0</v>
      </c>
      <c r="AB162" s="25">
        <v>0</v>
      </c>
      <c r="AC162" s="25">
        <v>0</v>
      </c>
      <c r="AD162" s="25">
        <v>0</v>
      </c>
      <c r="AE162" s="25">
        <v>0</v>
      </c>
      <c r="AF162" s="25">
        <v>0</v>
      </c>
      <c r="AG162" s="25">
        <v>0</v>
      </c>
      <c r="AH162" s="76">
        <v>0</v>
      </c>
      <c r="AI162" s="25">
        <v>0</v>
      </c>
      <c r="AJ162" s="25">
        <f t="shared" si="40"/>
        <v>1625</v>
      </c>
      <c r="AK162" s="25">
        <f t="shared" si="50"/>
        <v>22924</v>
      </c>
      <c r="AL162" s="25">
        <f t="shared" si="51"/>
        <v>24549</v>
      </c>
      <c r="AM162" s="24"/>
      <c r="AN162" s="24"/>
      <c r="AO162" s="30"/>
    </row>
    <row r="163" spans="1:42" s="130" customFormat="1" ht="42.75" customHeight="1" x14ac:dyDescent="0.2">
      <c r="A163" s="63">
        <v>29</v>
      </c>
      <c r="B163" s="63" t="s">
        <v>36</v>
      </c>
      <c r="C163" s="25">
        <v>0</v>
      </c>
      <c r="D163" s="25">
        <v>0</v>
      </c>
      <c r="E163" s="25">
        <v>0</v>
      </c>
      <c r="F163" s="25">
        <v>233</v>
      </c>
      <c r="G163" s="25">
        <v>148</v>
      </c>
      <c r="H163" s="25">
        <v>8617</v>
      </c>
      <c r="I163" s="25">
        <v>0</v>
      </c>
      <c r="J163" s="25">
        <v>1</v>
      </c>
      <c r="K163" s="25">
        <v>129</v>
      </c>
      <c r="L163" s="25">
        <v>2563</v>
      </c>
      <c r="M163" s="25">
        <v>407</v>
      </c>
      <c r="N163" s="25">
        <v>1965</v>
      </c>
      <c r="O163" s="25">
        <v>0</v>
      </c>
      <c r="P163" s="25">
        <v>0</v>
      </c>
      <c r="Q163" s="25">
        <v>0</v>
      </c>
      <c r="R163" s="25">
        <v>0</v>
      </c>
      <c r="S163" s="25">
        <v>60</v>
      </c>
      <c r="T163" s="25">
        <v>71</v>
      </c>
      <c r="U163" s="25">
        <v>0</v>
      </c>
      <c r="V163" s="25">
        <v>0</v>
      </c>
      <c r="W163" s="25">
        <v>0</v>
      </c>
      <c r="X163" s="25">
        <v>0</v>
      </c>
      <c r="Y163" s="25">
        <v>2</v>
      </c>
      <c r="Z163" s="25">
        <v>3</v>
      </c>
      <c r="AA163" s="25">
        <v>0</v>
      </c>
      <c r="AB163" s="25">
        <v>0</v>
      </c>
      <c r="AC163" s="25">
        <v>0</v>
      </c>
      <c r="AD163" s="25">
        <v>0</v>
      </c>
      <c r="AE163" s="25">
        <v>0</v>
      </c>
      <c r="AF163" s="25">
        <v>0</v>
      </c>
      <c r="AG163" s="25">
        <v>0</v>
      </c>
      <c r="AH163" s="76">
        <v>0</v>
      </c>
      <c r="AI163" s="25">
        <v>0</v>
      </c>
      <c r="AJ163" s="25">
        <f t="shared" si="40"/>
        <v>746</v>
      </c>
      <c r="AK163" s="25">
        <f t="shared" si="50"/>
        <v>13453</v>
      </c>
      <c r="AL163" s="25">
        <f t="shared" si="51"/>
        <v>14199</v>
      </c>
      <c r="AM163" s="24"/>
      <c r="AN163" s="24"/>
      <c r="AO163" s="30"/>
    </row>
    <row r="164" spans="1:42" s="130" customFormat="1" ht="42.75" customHeight="1" x14ac:dyDescent="0.2">
      <c r="A164" s="63">
        <v>30</v>
      </c>
      <c r="B164" s="63" t="s">
        <v>37</v>
      </c>
      <c r="C164" s="25">
        <v>0</v>
      </c>
      <c r="D164" s="25">
        <v>0</v>
      </c>
      <c r="E164" s="25">
        <v>1</v>
      </c>
      <c r="F164" s="25">
        <v>74</v>
      </c>
      <c r="G164" s="25">
        <v>98</v>
      </c>
      <c r="H164" s="25">
        <v>13065</v>
      </c>
      <c r="I164" s="25">
        <v>0</v>
      </c>
      <c r="J164" s="25">
        <v>0</v>
      </c>
      <c r="K164" s="25">
        <v>208</v>
      </c>
      <c r="L164" s="25">
        <v>2735</v>
      </c>
      <c r="M164" s="25">
        <v>560</v>
      </c>
      <c r="N164" s="25">
        <v>1812</v>
      </c>
      <c r="O164" s="25">
        <v>1</v>
      </c>
      <c r="P164" s="25">
        <v>2</v>
      </c>
      <c r="Q164" s="25">
        <v>0</v>
      </c>
      <c r="R164" s="25">
        <v>0</v>
      </c>
      <c r="S164" s="25">
        <v>66</v>
      </c>
      <c r="T164" s="25">
        <v>18</v>
      </c>
      <c r="U164" s="25">
        <v>0</v>
      </c>
      <c r="V164" s="25">
        <v>0</v>
      </c>
      <c r="W164" s="25">
        <v>0</v>
      </c>
      <c r="X164" s="25">
        <v>0</v>
      </c>
      <c r="Y164" s="25">
        <v>1</v>
      </c>
      <c r="Z164" s="25">
        <v>2</v>
      </c>
      <c r="AA164" s="25">
        <v>0</v>
      </c>
      <c r="AB164" s="25">
        <v>0</v>
      </c>
      <c r="AC164" s="25">
        <v>0</v>
      </c>
      <c r="AD164" s="25">
        <v>0</v>
      </c>
      <c r="AE164" s="25">
        <v>0</v>
      </c>
      <c r="AF164" s="25">
        <v>0</v>
      </c>
      <c r="AG164" s="25">
        <v>0</v>
      </c>
      <c r="AH164" s="76">
        <v>0</v>
      </c>
      <c r="AI164" s="25">
        <v>0</v>
      </c>
      <c r="AJ164" s="25">
        <f t="shared" si="40"/>
        <v>935</v>
      </c>
      <c r="AK164" s="25">
        <f t="shared" si="50"/>
        <v>17708</v>
      </c>
      <c r="AL164" s="25">
        <f t="shared" si="51"/>
        <v>18643</v>
      </c>
      <c r="AM164" s="24"/>
      <c r="AN164" s="24"/>
      <c r="AO164" s="24"/>
    </row>
    <row r="165" spans="1:42" s="130" customFormat="1" ht="42.75" customHeight="1" x14ac:dyDescent="0.2">
      <c r="A165" s="63">
        <v>31</v>
      </c>
      <c r="B165" s="63" t="s">
        <v>38</v>
      </c>
      <c r="C165" s="25">
        <v>0</v>
      </c>
      <c r="D165" s="25">
        <v>0</v>
      </c>
      <c r="E165" s="25">
        <v>1</v>
      </c>
      <c r="F165" s="25">
        <v>260</v>
      </c>
      <c r="G165" s="25">
        <v>97</v>
      </c>
      <c r="H165" s="25">
        <v>10386</v>
      </c>
      <c r="I165" s="25">
        <v>0</v>
      </c>
      <c r="J165" s="25">
        <v>4</v>
      </c>
      <c r="K165" s="25">
        <v>100</v>
      </c>
      <c r="L165" s="25">
        <v>2090</v>
      </c>
      <c r="M165" s="25">
        <v>412</v>
      </c>
      <c r="N165" s="25">
        <v>1367</v>
      </c>
      <c r="O165" s="25">
        <v>5</v>
      </c>
      <c r="P165" s="25">
        <v>1</v>
      </c>
      <c r="Q165" s="25">
        <v>3</v>
      </c>
      <c r="R165" s="25">
        <v>4</v>
      </c>
      <c r="S165" s="25">
        <v>35</v>
      </c>
      <c r="T165" s="25">
        <v>7</v>
      </c>
      <c r="U165" s="25">
        <v>4</v>
      </c>
      <c r="V165" s="25">
        <v>1</v>
      </c>
      <c r="W165" s="25">
        <v>0</v>
      </c>
      <c r="X165" s="25">
        <v>0</v>
      </c>
      <c r="Y165" s="25">
        <v>1</v>
      </c>
      <c r="Z165" s="25">
        <v>1</v>
      </c>
      <c r="AA165" s="25">
        <v>0</v>
      </c>
      <c r="AB165" s="25">
        <v>0</v>
      </c>
      <c r="AC165" s="25">
        <v>0</v>
      </c>
      <c r="AD165" s="25">
        <v>0</v>
      </c>
      <c r="AE165" s="25">
        <v>0</v>
      </c>
      <c r="AF165" s="25">
        <v>0</v>
      </c>
      <c r="AG165" s="25">
        <v>0</v>
      </c>
      <c r="AH165" s="76">
        <v>0</v>
      </c>
      <c r="AI165" s="25">
        <v>0</v>
      </c>
      <c r="AJ165" s="25">
        <f t="shared" si="40"/>
        <v>658</v>
      </c>
      <c r="AK165" s="25">
        <f t="shared" si="50"/>
        <v>14121</v>
      </c>
      <c r="AL165" s="25">
        <f t="shared" si="51"/>
        <v>14779</v>
      </c>
      <c r="AM165" s="24"/>
      <c r="AN165" s="24"/>
      <c r="AO165" s="30"/>
    </row>
    <row r="166" spans="1:42" s="15" customFormat="1" ht="42.75" customHeight="1" x14ac:dyDescent="0.2">
      <c r="A166" s="641" t="s">
        <v>39</v>
      </c>
      <c r="B166" s="642"/>
      <c r="C166" s="31">
        <f>C162+C163+C164+C165</f>
        <v>0</v>
      </c>
      <c r="D166" s="31">
        <f t="shared" ref="D166:AI166" si="57">D162+D163+D164+D165</f>
        <v>0</v>
      </c>
      <c r="E166" s="31">
        <f t="shared" si="57"/>
        <v>5</v>
      </c>
      <c r="F166" s="31">
        <f t="shared" si="57"/>
        <v>1002</v>
      </c>
      <c r="G166" s="31">
        <f t="shared" si="57"/>
        <v>463</v>
      </c>
      <c r="H166" s="31">
        <f t="shared" si="57"/>
        <v>48837</v>
      </c>
      <c r="I166" s="31">
        <f t="shared" si="57"/>
        <v>0</v>
      </c>
      <c r="J166" s="31">
        <f t="shared" si="57"/>
        <v>5</v>
      </c>
      <c r="K166" s="31">
        <f t="shared" si="57"/>
        <v>679</v>
      </c>
      <c r="L166" s="31">
        <f t="shared" si="57"/>
        <v>10840</v>
      </c>
      <c r="M166" s="31">
        <f t="shared" si="57"/>
        <v>2414</v>
      </c>
      <c r="N166" s="31">
        <f t="shared" si="57"/>
        <v>7397</v>
      </c>
      <c r="O166" s="31">
        <f t="shared" si="57"/>
        <v>6</v>
      </c>
      <c r="P166" s="31">
        <f t="shared" si="57"/>
        <v>3</v>
      </c>
      <c r="Q166" s="31">
        <f t="shared" si="57"/>
        <v>25</v>
      </c>
      <c r="R166" s="31">
        <f t="shared" si="57"/>
        <v>4</v>
      </c>
      <c r="S166" s="31">
        <f t="shared" si="57"/>
        <v>357</v>
      </c>
      <c r="T166" s="31">
        <f t="shared" si="57"/>
        <v>108</v>
      </c>
      <c r="U166" s="31">
        <f t="shared" si="57"/>
        <v>4</v>
      </c>
      <c r="V166" s="31">
        <f t="shared" si="57"/>
        <v>1</v>
      </c>
      <c r="W166" s="31">
        <f t="shared" si="57"/>
        <v>0</v>
      </c>
      <c r="X166" s="31">
        <f t="shared" si="57"/>
        <v>0</v>
      </c>
      <c r="Y166" s="31">
        <f t="shared" si="57"/>
        <v>11</v>
      </c>
      <c r="Z166" s="31">
        <f t="shared" si="57"/>
        <v>9</v>
      </c>
      <c r="AA166" s="31">
        <f t="shared" si="57"/>
        <v>0</v>
      </c>
      <c r="AB166" s="31">
        <f t="shared" si="57"/>
        <v>0</v>
      </c>
      <c r="AC166" s="31">
        <f t="shared" si="57"/>
        <v>0</v>
      </c>
      <c r="AD166" s="31">
        <f t="shared" si="57"/>
        <v>0</v>
      </c>
      <c r="AE166" s="31">
        <f t="shared" si="57"/>
        <v>0</v>
      </c>
      <c r="AF166" s="31">
        <f t="shared" si="57"/>
        <v>0</v>
      </c>
      <c r="AG166" s="31">
        <f>AG162+AG163+AG164+AG165</f>
        <v>0</v>
      </c>
      <c r="AH166" s="31">
        <f t="shared" si="57"/>
        <v>0</v>
      </c>
      <c r="AI166" s="31">
        <f t="shared" si="57"/>
        <v>0</v>
      </c>
      <c r="AJ166" s="31">
        <f t="shared" si="40"/>
        <v>3964</v>
      </c>
      <c r="AK166" s="31">
        <f t="shared" si="50"/>
        <v>68206</v>
      </c>
      <c r="AL166" s="31">
        <f t="shared" si="51"/>
        <v>72170</v>
      </c>
      <c r="AM166" s="90"/>
      <c r="AN166" s="32"/>
      <c r="AO166" s="37"/>
    </row>
    <row r="167" spans="1:42" s="125" customFormat="1" ht="42.75" customHeight="1" x14ac:dyDescent="0.2">
      <c r="A167" s="641" t="s">
        <v>87</v>
      </c>
      <c r="B167" s="642"/>
      <c r="C167" s="31">
        <f>C161+C166</f>
        <v>0</v>
      </c>
      <c r="D167" s="31">
        <f t="shared" ref="D167:AI167" si="58">D161+D166</f>
        <v>0</v>
      </c>
      <c r="E167" s="31">
        <f t="shared" si="58"/>
        <v>21</v>
      </c>
      <c r="F167" s="31">
        <f t="shared" si="58"/>
        <v>1417</v>
      </c>
      <c r="G167" s="31">
        <f t="shared" si="58"/>
        <v>1195</v>
      </c>
      <c r="H167" s="31">
        <f t="shared" si="58"/>
        <v>87104</v>
      </c>
      <c r="I167" s="31">
        <f t="shared" si="58"/>
        <v>0</v>
      </c>
      <c r="J167" s="31">
        <f t="shared" si="58"/>
        <v>5</v>
      </c>
      <c r="K167" s="31">
        <f t="shared" si="58"/>
        <v>1501</v>
      </c>
      <c r="L167" s="31">
        <f t="shared" si="58"/>
        <v>23232</v>
      </c>
      <c r="M167" s="31">
        <f t="shared" si="58"/>
        <v>3287</v>
      </c>
      <c r="N167" s="31">
        <f t="shared" si="58"/>
        <v>16316</v>
      </c>
      <c r="O167" s="31">
        <f t="shared" si="58"/>
        <v>6</v>
      </c>
      <c r="P167" s="31">
        <f t="shared" si="58"/>
        <v>3</v>
      </c>
      <c r="Q167" s="31">
        <f t="shared" si="58"/>
        <v>56</v>
      </c>
      <c r="R167" s="31">
        <f t="shared" si="58"/>
        <v>19</v>
      </c>
      <c r="S167" s="31">
        <f t="shared" si="58"/>
        <v>670</v>
      </c>
      <c r="T167" s="31">
        <f t="shared" si="58"/>
        <v>427</v>
      </c>
      <c r="U167" s="31">
        <f t="shared" si="58"/>
        <v>8</v>
      </c>
      <c r="V167" s="31">
        <f t="shared" si="58"/>
        <v>7</v>
      </c>
      <c r="W167" s="31">
        <f t="shared" si="58"/>
        <v>0</v>
      </c>
      <c r="X167" s="31">
        <f t="shared" si="58"/>
        <v>0</v>
      </c>
      <c r="Y167" s="31">
        <f t="shared" si="58"/>
        <v>81</v>
      </c>
      <c r="Z167" s="31">
        <f t="shared" si="58"/>
        <v>38</v>
      </c>
      <c r="AA167" s="31">
        <f t="shared" si="58"/>
        <v>0</v>
      </c>
      <c r="AB167" s="31">
        <f t="shared" si="58"/>
        <v>0</v>
      </c>
      <c r="AC167" s="31">
        <f t="shared" si="58"/>
        <v>0</v>
      </c>
      <c r="AD167" s="31">
        <f t="shared" si="58"/>
        <v>0</v>
      </c>
      <c r="AE167" s="31">
        <f t="shared" si="58"/>
        <v>0</v>
      </c>
      <c r="AF167" s="31">
        <f t="shared" si="58"/>
        <v>0</v>
      </c>
      <c r="AG167" s="31">
        <f>AG161+AG166</f>
        <v>0</v>
      </c>
      <c r="AH167" s="31">
        <f t="shared" si="58"/>
        <v>0</v>
      </c>
      <c r="AI167" s="31">
        <f t="shared" si="58"/>
        <v>0</v>
      </c>
      <c r="AJ167" s="31">
        <f t="shared" si="40"/>
        <v>6825</v>
      </c>
      <c r="AK167" s="31">
        <f t="shared" si="50"/>
        <v>128568</v>
      </c>
      <c r="AL167" s="31">
        <f t="shared" si="51"/>
        <v>135393</v>
      </c>
      <c r="AM167" s="32"/>
    </row>
    <row r="168" spans="1:42" s="137" customFormat="1" ht="42.75" customHeight="1" x14ac:dyDescent="0.2">
      <c r="A168" s="134"/>
      <c r="B168" s="135"/>
      <c r="C168" s="31"/>
      <c r="D168" s="31">
        <f>C167+D167</f>
        <v>0</v>
      </c>
      <c r="E168" s="31"/>
      <c r="F168" s="31">
        <f>E167+F167</f>
        <v>1438</v>
      </c>
      <c r="G168" s="31"/>
      <c r="H168" s="31">
        <f>G167+H167</f>
        <v>88299</v>
      </c>
      <c r="I168" s="31"/>
      <c r="J168" s="31">
        <f>I167+J167</f>
        <v>5</v>
      </c>
      <c r="K168" s="31"/>
      <c r="L168" s="31">
        <f>K167+L167</f>
        <v>24733</v>
      </c>
      <c r="M168" s="31"/>
      <c r="N168" s="31">
        <f>M167+N167</f>
        <v>19603</v>
      </c>
      <c r="O168" s="31"/>
      <c r="P168" s="31">
        <f>O167+P167</f>
        <v>9</v>
      </c>
      <c r="Q168" s="31"/>
      <c r="R168" s="31">
        <f>Q167+R167</f>
        <v>75</v>
      </c>
      <c r="S168" s="31"/>
      <c r="T168" s="31">
        <f>S167+T167</f>
        <v>1097</v>
      </c>
      <c r="U168" s="31"/>
      <c r="V168" s="31">
        <f>U167+V167</f>
        <v>15</v>
      </c>
      <c r="W168" s="31"/>
      <c r="X168" s="31">
        <f>W167+X167</f>
        <v>0</v>
      </c>
      <c r="Y168" s="31"/>
      <c r="Z168" s="31">
        <f>Y167+Z167</f>
        <v>119</v>
      </c>
      <c r="AA168" s="31"/>
      <c r="AB168" s="31">
        <f>AA167+AB167</f>
        <v>0</v>
      </c>
      <c r="AC168" s="31"/>
      <c r="AD168" s="31">
        <f>AC167+AD167</f>
        <v>0</v>
      </c>
      <c r="AE168" s="31"/>
      <c r="AF168" s="31">
        <f>AE167+AF167</f>
        <v>0</v>
      </c>
      <c r="AG168" s="31"/>
      <c r="AH168" s="31"/>
      <c r="AI168" s="31">
        <f>AG167+AH167+AI167</f>
        <v>0</v>
      </c>
      <c r="AJ168" s="31"/>
      <c r="AK168" s="31"/>
      <c r="AL168" s="31">
        <f>D168+F168+H168+J168+L168+N168+P168+R168+T168+V168+X168+Z168+AB168+AD168+AF168+AI168</f>
        <v>135393</v>
      </c>
      <c r="AM168" s="32"/>
    </row>
    <row r="169" spans="1:42" s="35" customFormat="1" ht="42.75" customHeight="1" x14ac:dyDescent="0.2">
      <c r="A169" s="650" t="s">
        <v>40</v>
      </c>
      <c r="B169" s="650"/>
      <c r="C169" s="31">
        <f>C128+C139+C155+C167</f>
        <v>1</v>
      </c>
      <c r="D169" s="31">
        <f t="shared" ref="D169:AI169" si="59">D128+D139+D155+D167</f>
        <v>0</v>
      </c>
      <c r="E169" s="31">
        <f t="shared" si="59"/>
        <v>1158</v>
      </c>
      <c r="F169" s="31">
        <f t="shared" si="59"/>
        <v>1674</v>
      </c>
      <c r="G169" s="31">
        <f t="shared" si="59"/>
        <v>6681</v>
      </c>
      <c r="H169" s="31">
        <f t="shared" si="59"/>
        <v>170006</v>
      </c>
      <c r="I169" s="31">
        <f t="shared" si="59"/>
        <v>6</v>
      </c>
      <c r="J169" s="31">
        <f t="shared" si="59"/>
        <v>7</v>
      </c>
      <c r="K169" s="31">
        <f t="shared" si="59"/>
        <v>11789</v>
      </c>
      <c r="L169" s="31">
        <f t="shared" si="59"/>
        <v>48138</v>
      </c>
      <c r="M169" s="31">
        <f t="shared" si="59"/>
        <v>25565</v>
      </c>
      <c r="N169" s="31">
        <f t="shared" si="59"/>
        <v>30602</v>
      </c>
      <c r="O169" s="31">
        <f t="shared" si="59"/>
        <v>50</v>
      </c>
      <c r="P169" s="31">
        <f t="shared" si="59"/>
        <v>3</v>
      </c>
      <c r="Q169" s="31">
        <f t="shared" si="59"/>
        <v>581</v>
      </c>
      <c r="R169" s="31">
        <f t="shared" si="59"/>
        <v>150</v>
      </c>
      <c r="S169" s="31">
        <f t="shared" si="59"/>
        <v>22015</v>
      </c>
      <c r="T169" s="31">
        <f t="shared" si="59"/>
        <v>1123</v>
      </c>
      <c r="U169" s="31">
        <f t="shared" si="59"/>
        <v>239</v>
      </c>
      <c r="V169" s="31">
        <f t="shared" si="59"/>
        <v>7</v>
      </c>
      <c r="W169" s="31">
        <f t="shared" si="59"/>
        <v>4</v>
      </c>
      <c r="X169" s="31">
        <f t="shared" si="59"/>
        <v>0</v>
      </c>
      <c r="Y169" s="31">
        <f t="shared" si="59"/>
        <v>4913</v>
      </c>
      <c r="Z169" s="31">
        <f t="shared" si="59"/>
        <v>250</v>
      </c>
      <c r="AA169" s="31">
        <f t="shared" si="59"/>
        <v>8</v>
      </c>
      <c r="AB169" s="31">
        <f t="shared" si="59"/>
        <v>0</v>
      </c>
      <c r="AC169" s="31">
        <f t="shared" si="59"/>
        <v>9</v>
      </c>
      <c r="AD169" s="31">
        <f t="shared" si="59"/>
        <v>0</v>
      </c>
      <c r="AE169" s="31">
        <f t="shared" si="59"/>
        <v>3</v>
      </c>
      <c r="AF169" s="31">
        <f t="shared" si="59"/>
        <v>0</v>
      </c>
      <c r="AG169" s="31">
        <f>AG128+AG139+AG155+AG167</f>
        <v>24</v>
      </c>
      <c r="AH169" s="31">
        <f t="shared" si="59"/>
        <v>109</v>
      </c>
      <c r="AI169" s="31">
        <f t="shared" si="59"/>
        <v>244</v>
      </c>
      <c r="AJ169" s="31">
        <f t="shared" si="40"/>
        <v>73399</v>
      </c>
      <c r="AK169" s="31">
        <f t="shared" si="50"/>
        <v>251960</v>
      </c>
      <c r="AL169" s="31">
        <f>AJ169+AK169</f>
        <v>325359</v>
      </c>
      <c r="AM169" s="91"/>
      <c r="AO169" s="45"/>
      <c r="AP169" s="36"/>
    </row>
    <row r="170" spans="1:42" s="15" customFormat="1" ht="29.25" customHeight="1" x14ac:dyDescent="0.2">
      <c r="A170" s="68"/>
      <c r="B170" s="68"/>
      <c r="C170" s="68"/>
      <c r="D170" s="68"/>
      <c r="E170" s="68"/>
      <c r="F170" s="68"/>
      <c r="G170" s="68"/>
      <c r="H170" s="68">
        <f>C169+D169+E169+F169+G169+H169</f>
        <v>179520</v>
      </c>
      <c r="I170" s="68"/>
      <c r="J170" s="68"/>
      <c r="K170" s="68"/>
      <c r="L170" s="68">
        <f>I169+J169+K169+L169</f>
        <v>59940</v>
      </c>
      <c r="M170" s="68"/>
      <c r="N170" s="68">
        <f>M169+N169+O169+P169</f>
        <v>56220</v>
      </c>
      <c r="O170" s="68"/>
      <c r="P170" s="68"/>
      <c r="Q170" s="68"/>
      <c r="R170" s="68"/>
      <c r="S170" s="68">
        <f>Q169+R169+S169+T169+U169+V169</f>
        <v>24115</v>
      </c>
      <c r="T170" s="68"/>
      <c r="U170" s="68"/>
      <c r="V170" s="68"/>
      <c r="W170" s="68"/>
      <c r="X170" s="68"/>
      <c r="Y170" s="68"/>
      <c r="Z170" s="68">
        <f>W169+X169+Y169+Z169</f>
        <v>5167</v>
      </c>
      <c r="AA170" s="68"/>
      <c r="AB170" s="68"/>
      <c r="AC170" s="68"/>
      <c r="AD170" s="68"/>
      <c r="AE170" s="68"/>
      <c r="AF170" s="68">
        <f>AA169+AB169+AC169+AD169+AE169+AF169</f>
        <v>20</v>
      </c>
      <c r="AG170" s="68"/>
      <c r="AH170" s="121"/>
      <c r="AI170" s="68">
        <f>AG169+AH169+AI169</f>
        <v>377</v>
      </c>
      <c r="AJ170" s="68"/>
      <c r="AK170" s="68"/>
      <c r="AL170" s="68">
        <f>H170+L170+N170+S170+Z170+AF170+AI170</f>
        <v>325359</v>
      </c>
      <c r="AM170" s="105"/>
      <c r="AN170" s="130"/>
      <c r="AO170" s="130"/>
      <c r="AP170" s="12"/>
    </row>
    <row r="171" spans="1:42" s="15" customFormat="1" ht="29.25" customHeight="1" x14ac:dyDescent="0.2">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121"/>
      <c r="AI171" s="68"/>
      <c r="AJ171" s="68"/>
      <c r="AK171" s="68"/>
      <c r="AL171" s="68"/>
      <c r="AM171" s="105"/>
      <c r="AN171" s="130"/>
      <c r="AO171" s="130"/>
      <c r="AP171" s="12"/>
    </row>
    <row r="172" spans="1:42" s="109" customFormat="1" ht="29.25" customHeight="1" x14ac:dyDescent="0.2">
      <c r="A172" s="110" t="s">
        <v>158</v>
      </c>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2"/>
      <c r="AI172" s="111"/>
      <c r="AJ172" s="111"/>
      <c r="AK172" s="111"/>
      <c r="AL172" s="113"/>
      <c r="AM172" s="106"/>
      <c r="AN172" s="107"/>
      <c r="AO172" s="107"/>
      <c r="AP172" s="108"/>
    </row>
    <row r="173" spans="1:42" s="109" customFormat="1" ht="29.25" customHeight="1" x14ac:dyDescent="0.2">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2"/>
      <c r="AI173" s="111"/>
      <c r="AJ173" s="111"/>
      <c r="AK173" s="111"/>
      <c r="AL173" s="113"/>
      <c r="AM173" s="106"/>
      <c r="AN173" s="107"/>
      <c r="AO173" s="107"/>
      <c r="AP173" s="108"/>
    </row>
    <row r="174" spans="1:42" s="109" customFormat="1" ht="29.25" customHeight="1" x14ac:dyDescent="0.2">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2"/>
      <c r="AI174" s="111"/>
      <c r="AJ174" s="111"/>
      <c r="AK174" s="111"/>
      <c r="AL174" s="113"/>
      <c r="AM174" s="106"/>
      <c r="AN174" s="107"/>
      <c r="AO174" s="107"/>
      <c r="AP174" s="108"/>
    </row>
    <row r="175" spans="1:42" s="118" customFormat="1" ht="37.5" customHeight="1" x14ac:dyDescent="0.2">
      <c r="A175" s="124"/>
      <c r="B175" s="124"/>
      <c r="C175" s="124"/>
      <c r="D175" s="646" t="s">
        <v>135</v>
      </c>
      <c r="E175" s="646"/>
      <c r="F175" s="646"/>
      <c r="G175" s="115"/>
      <c r="H175" s="115"/>
      <c r="I175" s="124"/>
      <c r="J175" s="124"/>
      <c r="K175" s="124"/>
      <c r="L175" s="124"/>
      <c r="M175" s="124"/>
      <c r="N175" s="124"/>
      <c r="O175" s="124"/>
      <c r="P175" s="124"/>
      <c r="Q175" s="124"/>
      <c r="R175" s="124"/>
      <c r="S175" s="124"/>
      <c r="T175" s="124"/>
      <c r="U175" s="124"/>
      <c r="V175" s="124"/>
      <c r="W175" s="124"/>
      <c r="X175" s="124"/>
      <c r="Y175" s="124"/>
      <c r="Z175" s="124"/>
      <c r="AA175" s="124"/>
      <c r="AB175" s="116"/>
      <c r="AC175" s="116"/>
      <c r="AD175" s="116"/>
      <c r="AE175" s="124"/>
      <c r="AF175" s="124"/>
      <c r="AG175" s="124"/>
      <c r="AH175" s="117"/>
      <c r="AI175" s="646" t="s">
        <v>104</v>
      </c>
      <c r="AJ175" s="646"/>
      <c r="AK175" s="646"/>
      <c r="AL175" s="116"/>
    </row>
    <row r="176" spans="1:42" s="118" customFormat="1" ht="21" customHeight="1" x14ac:dyDescent="0.2">
      <c r="A176" s="124"/>
      <c r="B176" s="124"/>
      <c r="C176" s="124"/>
      <c r="D176" s="646"/>
      <c r="E176" s="646"/>
      <c r="F176" s="646"/>
      <c r="G176" s="115"/>
      <c r="H176" s="115"/>
      <c r="I176" s="124"/>
      <c r="J176" s="124"/>
      <c r="K176" s="124"/>
      <c r="L176" s="124" t="s">
        <v>85</v>
      </c>
      <c r="M176" s="124"/>
      <c r="N176" s="124"/>
      <c r="O176" s="124"/>
      <c r="P176" s="124"/>
      <c r="Q176" s="124"/>
      <c r="R176" s="647"/>
      <c r="S176" s="647"/>
      <c r="T176" s="647"/>
      <c r="U176" s="124"/>
      <c r="V176" s="124"/>
      <c r="W176" s="124"/>
      <c r="X176" s="124"/>
      <c r="Y176" s="124"/>
      <c r="Z176" s="124"/>
      <c r="AA176" s="124"/>
      <c r="AB176" s="116"/>
      <c r="AC176" s="116"/>
      <c r="AD176" s="116"/>
      <c r="AE176" s="124"/>
      <c r="AF176" s="124"/>
      <c r="AG176" s="124"/>
      <c r="AH176" s="117"/>
      <c r="AI176" s="646"/>
      <c r="AJ176" s="646"/>
      <c r="AK176" s="646"/>
      <c r="AL176" s="116"/>
    </row>
    <row r="177" spans="1:42" s="125" customFormat="1" ht="66.75" customHeight="1" x14ac:dyDescent="0.2">
      <c r="A177" s="67" t="s">
        <v>156</v>
      </c>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48" t="s">
        <v>126</v>
      </c>
      <c r="AF177" s="648"/>
      <c r="AG177" s="122"/>
      <c r="AH177" s="649"/>
      <c r="AI177" s="649"/>
      <c r="AJ177" s="649"/>
      <c r="AK177" s="649"/>
      <c r="AL177" s="649"/>
    </row>
    <row r="178" spans="1:42" s="55" customFormat="1" ht="38.25" customHeight="1" x14ac:dyDescent="0.2">
      <c r="A178" s="645" t="s">
        <v>0</v>
      </c>
      <c r="B178" s="645" t="s">
        <v>1</v>
      </c>
      <c r="C178" s="645" t="s">
        <v>95</v>
      </c>
      <c r="D178" s="645"/>
      <c r="E178" s="645"/>
      <c r="F178" s="645"/>
      <c r="G178" s="645" t="s">
        <v>96</v>
      </c>
      <c r="H178" s="645"/>
      <c r="I178" s="645"/>
      <c r="J178" s="645"/>
      <c r="K178" s="645" t="s">
        <v>97</v>
      </c>
      <c r="L178" s="645"/>
      <c r="M178" s="645"/>
      <c r="N178" s="645"/>
      <c r="O178" s="645" t="s">
        <v>98</v>
      </c>
      <c r="P178" s="645"/>
      <c r="Q178" s="645"/>
      <c r="R178" s="645"/>
      <c r="S178" s="645" t="s">
        <v>99</v>
      </c>
      <c r="T178" s="645"/>
      <c r="U178" s="645"/>
      <c r="V178" s="645"/>
      <c r="W178" s="645" t="s">
        <v>100</v>
      </c>
      <c r="X178" s="645"/>
      <c r="Y178" s="645"/>
      <c r="Z178" s="645"/>
      <c r="AA178" s="645" t="s">
        <v>101</v>
      </c>
      <c r="AB178" s="645"/>
      <c r="AC178" s="645"/>
      <c r="AD178" s="645"/>
      <c r="AE178" s="645"/>
      <c r="AF178" s="645"/>
      <c r="AG178" s="121"/>
      <c r="AH178" s="61"/>
      <c r="AI178" s="61"/>
    </row>
    <row r="179" spans="1:42" s="125" customFormat="1" ht="38.25" customHeight="1" x14ac:dyDescent="0.2">
      <c r="A179" s="645"/>
      <c r="B179" s="645"/>
      <c r="C179" s="645" t="s">
        <v>58</v>
      </c>
      <c r="D179" s="645"/>
      <c r="E179" s="645" t="s">
        <v>57</v>
      </c>
      <c r="F179" s="645"/>
      <c r="G179" s="645" t="s">
        <v>58</v>
      </c>
      <c r="H179" s="645"/>
      <c r="I179" s="645" t="s">
        <v>57</v>
      </c>
      <c r="J179" s="645"/>
      <c r="K179" s="645" t="s">
        <v>58</v>
      </c>
      <c r="L179" s="645"/>
      <c r="M179" s="645" t="s">
        <v>57</v>
      </c>
      <c r="N179" s="645"/>
      <c r="O179" s="645" t="s">
        <v>58</v>
      </c>
      <c r="P179" s="645"/>
      <c r="Q179" s="645" t="s">
        <v>57</v>
      </c>
      <c r="R179" s="645"/>
      <c r="S179" s="645" t="s">
        <v>58</v>
      </c>
      <c r="T179" s="645"/>
      <c r="U179" s="645" t="s">
        <v>57</v>
      </c>
      <c r="V179" s="645"/>
      <c r="W179" s="645" t="s">
        <v>58</v>
      </c>
      <c r="X179" s="645"/>
      <c r="Y179" s="645" t="s">
        <v>57</v>
      </c>
      <c r="Z179" s="645"/>
      <c r="AA179" s="645" t="s">
        <v>58</v>
      </c>
      <c r="AB179" s="645"/>
      <c r="AC179" s="645"/>
      <c r="AD179" s="645" t="s">
        <v>57</v>
      </c>
      <c r="AE179" s="645"/>
      <c r="AF179" s="645"/>
      <c r="AG179" s="121"/>
      <c r="AH179" s="61"/>
      <c r="AI179" s="61"/>
      <c r="AJ179" s="61"/>
      <c r="AK179" s="61"/>
    </row>
    <row r="180" spans="1:42" s="125" customFormat="1" ht="38.25" customHeight="1" x14ac:dyDescent="0.2">
      <c r="A180" s="645"/>
      <c r="B180" s="645"/>
      <c r="C180" s="123" t="s">
        <v>18</v>
      </c>
      <c r="D180" s="123" t="s">
        <v>19</v>
      </c>
      <c r="E180" s="123" t="s">
        <v>18</v>
      </c>
      <c r="F180" s="123" t="s">
        <v>19</v>
      </c>
      <c r="G180" s="123" t="s">
        <v>18</v>
      </c>
      <c r="H180" s="123" t="s">
        <v>19</v>
      </c>
      <c r="I180" s="123" t="s">
        <v>18</v>
      </c>
      <c r="J180" s="123" t="s">
        <v>19</v>
      </c>
      <c r="K180" s="123" t="s">
        <v>18</v>
      </c>
      <c r="L180" s="123" t="s">
        <v>19</v>
      </c>
      <c r="M180" s="123" t="s">
        <v>18</v>
      </c>
      <c r="N180" s="123" t="s">
        <v>19</v>
      </c>
      <c r="O180" s="123" t="s">
        <v>18</v>
      </c>
      <c r="P180" s="123" t="s">
        <v>19</v>
      </c>
      <c r="Q180" s="123" t="s">
        <v>18</v>
      </c>
      <c r="R180" s="123" t="s">
        <v>19</v>
      </c>
      <c r="S180" s="123" t="s">
        <v>18</v>
      </c>
      <c r="T180" s="123" t="s">
        <v>19</v>
      </c>
      <c r="U180" s="123" t="s">
        <v>18</v>
      </c>
      <c r="V180" s="123" t="s">
        <v>19</v>
      </c>
      <c r="W180" s="123" t="s">
        <v>18</v>
      </c>
      <c r="X180" s="123" t="s">
        <v>19</v>
      </c>
      <c r="Y180" s="123" t="s">
        <v>18</v>
      </c>
      <c r="Z180" s="123" t="s">
        <v>19</v>
      </c>
      <c r="AA180" s="123" t="s">
        <v>18</v>
      </c>
      <c r="AB180" s="123" t="s">
        <v>19</v>
      </c>
      <c r="AC180" s="123" t="s">
        <v>16</v>
      </c>
      <c r="AD180" s="123" t="s">
        <v>18</v>
      </c>
      <c r="AE180" s="123" t="s">
        <v>19</v>
      </c>
      <c r="AF180" s="123" t="s">
        <v>16</v>
      </c>
      <c r="AG180" s="121"/>
      <c r="AH180" s="61"/>
      <c r="AI180" s="61"/>
      <c r="AJ180" s="61"/>
      <c r="AK180" s="61"/>
    </row>
    <row r="181" spans="1:42" s="55" customFormat="1" ht="42.75" customHeight="1" x14ac:dyDescent="0.2">
      <c r="A181" s="63">
        <v>1</v>
      </c>
      <c r="B181" s="63" t="s">
        <v>84</v>
      </c>
      <c r="C181" s="65">
        <v>0</v>
      </c>
      <c r="D181" s="65">
        <v>0</v>
      </c>
      <c r="E181" s="65">
        <v>0</v>
      </c>
      <c r="F181" s="65">
        <v>0</v>
      </c>
      <c r="G181" s="65">
        <v>0</v>
      </c>
      <c r="H181" s="65">
        <v>0</v>
      </c>
      <c r="I181" s="65">
        <v>0</v>
      </c>
      <c r="J181" s="65">
        <v>0</v>
      </c>
      <c r="K181" s="65">
        <v>0</v>
      </c>
      <c r="L181" s="65">
        <v>0</v>
      </c>
      <c r="M181" s="65">
        <v>0</v>
      </c>
      <c r="N181" s="65">
        <v>0</v>
      </c>
      <c r="O181" s="65">
        <v>0</v>
      </c>
      <c r="P181" s="65">
        <v>0</v>
      </c>
      <c r="Q181" s="65">
        <v>0</v>
      </c>
      <c r="R181" s="65">
        <v>0</v>
      </c>
      <c r="S181" s="65">
        <v>0</v>
      </c>
      <c r="T181" s="65">
        <v>0</v>
      </c>
      <c r="U181" s="65">
        <v>3</v>
      </c>
      <c r="V181" s="65">
        <v>0</v>
      </c>
      <c r="W181" s="65">
        <v>0</v>
      </c>
      <c r="X181" s="65">
        <v>0</v>
      </c>
      <c r="Y181" s="65">
        <v>0</v>
      </c>
      <c r="Z181" s="65">
        <v>0</v>
      </c>
      <c r="AA181" s="65">
        <f t="shared" ref="AA181:AB211" si="60">C181+G181+K181+O181+S181+W181</f>
        <v>0</v>
      </c>
      <c r="AB181" s="65">
        <f t="shared" si="60"/>
        <v>0</v>
      </c>
      <c r="AC181" s="65">
        <f>AA181+AB181</f>
        <v>0</v>
      </c>
      <c r="AD181" s="65">
        <f t="shared" ref="AD181:AE225" si="61">E181+I181+M181+Q181+U181+Y181</f>
        <v>3</v>
      </c>
      <c r="AE181" s="65">
        <f t="shared" si="61"/>
        <v>0</v>
      </c>
      <c r="AF181" s="65">
        <f>AD181+AE181</f>
        <v>3</v>
      </c>
      <c r="AG181" s="47"/>
      <c r="AH181" s="62"/>
      <c r="AI181" s="62"/>
      <c r="AJ181" s="62"/>
      <c r="AK181" s="62"/>
      <c r="AM181" s="56"/>
      <c r="AN181" s="56"/>
      <c r="AO181" s="56"/>
      <c r="AP181" s="56"/>
    </row>
    <row r="182" spans="1:42" s="55" customFormat="1" ht="42.75" customHeight="1" x14ac:dyDescent="0.2">
      <c r="A182" s="63">
        <v>2</v>
      </c>
      <c r="B182" s="63" t="s">
        <v>51</v>
      </c>
      <c r="C182" s="65">
        <v>0</v>
      </c>
      <c r="D182" s="65">
        <v>0</v>
      </c>
      <c r="E182" s="65">
        <v>0</v>
      </c>
      <c r="F182" s="65">
        <v>0</v>
      </c>
      <c r="G182" s="65">
        <v>0</v>
      </c>
      <c r="H182" s="65">
        <v>0</v>
      </c>
      <c r="I182" s="65">
        <v>0</v>
      </c>
      <c r="J182" s="65">
        <v>0</v>
      </c>
      <c r="K182" s="65">
        <v>0</v>
      </c>
      <c r="L182" s="65">
        <v>0</v>
      </c>
      <c r="M182" s="65">
        <v>0</v>
      </c>
      <c r="N182" s="65">
        <v>0</v>
      </c>
      <c r="O182" s="65">
        <v>0</v>
      </c>
      <c r="P182" s="65">
        <v>0</v>
      </c>
      <c r="Q182" s="65">
        <v>0</v>
      </c>
      <c r="R182" s="65">
        <v>0</v>
      </c>
      <c r="S182" s="65">
        <v>0</v>
      </c>
      <c r="T182" s="65">
        <v>0</v>
      </c>
      <c r="U182" s="65">
        <v>0</v>
      </c>
      <c r="V182" s="65">
        <v>0</v>
      </c>
      <c r="W182" s="65">
        <v>0</v>
      </c>
      <c r="X182" s="65">
        <v>0</v>
      </c>
      <c r="Y182" s="65">
        <v>0</v>
      </c>
      <c r="Z182" s="65">
        <v>0</v>
      </c>
      <c r="AA182" s="65">
        <f t="shared" si="60"/>
        <v>0</v>
      </c>
      <c r="AB182" s="65">
        <f t="shared" si="60"/>
        <v>0</v>
      </c>
      <c r="AC182" s="65">
        <f t="shared" ref="AC182:AC225" si="62">AA182+AB182</f>
        <v>0</v>
      </c>
      <c r="AD182" s="65">
        <f t="shared" si="61"/>
        <v>0</v>
      </c>
      <c r="AE182" s="65">
        <f t="shared" si="61"/>
        <v>0</v>
      </c>
      <c r="AF182" s="65">
        <f t="shared" ref="AF182:AF225" si="63">AD182+AE182</f>
        <v>0</v>
      </c>
      <c r="AG182" s="47"/>
      <c r="AH182" s="62"/>
      <c r="AI182" s="62"/>
      <c r="AJ182" s="62"/>
      <c r="AK182" s="62"/>
      <c r="AM182" s="56"/>
      <c r="AN182" s="56"/>
      <c r="AO182" s="56"/>
      <c r="AP182" s="56"/>
    </row>
    <row r="183" spans="1:42" s="55" customFormat="1" ht="42.75" customHeight="1" x14ac:dyDescent="0.2">
      <c r="A183" s="63">
        <v>3</v>
      </c>
      <c r="B183" s="63" t="s">
        <v>81</v>
      </c>
      <c r="C183" s="65">
        <v>0</v>
      </c>
      <c r="D183" s="65">
        <v>0</v>
      </c>
      <c r="E183" s="65">
        <v>0</v>
      </c>
      <c r="F183" s="65">
        <v>0</v>
      </c>
      <c r="G183" s="65">
        <v>0</v>
      </c>
      <c r="H183" s="65">
        <v>0</v>
      </c>
      <c r="I183" s="65">
        <v>0</v>
      </c>
      <c r="J183" s="65">
        <v>0</v>
      </c>
      <c r="K183" s="65">
        <v>0</v>
      </c>
      <c r="L183" s="65">
        <v>0</v>
      </c>
      <c r="M183" s="65">
        <v>0</v>
      </c>
      <c r="N183" s="65">
        <v>0</v>
      </c>
      <c r="O183" s="65">
        <v>0</v>
      </c>
      <c r="P183" s="65">
        <v>0</v>
      </c>
      <c r="Q183" s="65">
        <v>0</v>
      </c>
      <c r="R183" s="65">
        <v>0</v>
      </c>
      <c r="S183" s="65">
        <v>0</v>
      </c>
      <c r="T183" s="65">
        <v>0</v>
      </c>
      <c r="U183" s="65">
        <v>0</v>
      </c>
      <c r="V183" s="65">
        <v>0</v>
      </c>
      <c r="W183" s="65">
        <v>0</v>
      </c>
      <c r="X183" s="65">
        <v>0</v>
      </c>
      <c r="Y183" s="65">
        <v>0</v>
      </c>
      <c r="Z183" s="65">
        <v>0</v>
      </c>
      <c r="AA183" s="65">
        <f t="shared" si="60"/>
        <v>0</v>
      </c>
      <c r="AB183" s="65">
        <f t="shared" si="60"/>
        <v>0</v>
      </c>
      <c r="AC183" s="65">
        <f t="shared" si="62"/>
        <v>0</v>
      </c>
      <c r="AD183" s="65">
        <f t="shared" si="61"/>
        <v>0</v>
      </c>
      <c r="AE183" s="65">
        <f t="shared" si="61"/>
        <v>0</v>
      </c>
      <c r="AF183" s="65">
        <f t="shared" si="63"/>
        <v>0</v>
      </c>
      <c r="AG183" s="47"/>
      <c r="AH183" s="62"/>
      <c r="AI183" s="62"/>
      <c r="AJ183" s="62"/>
      <c r="AK183" s="62"/>
      <c r="AM183" s="56"/>
      <c r="AN183" s="56"/>
      <c r="AO183" s="56"/>
      <c r="AP183" s="56"/>
    </row>
    <row r="184" spans="1:42" s="125" customFormat="1" ht="42.75" customHeight="1" x14ac:dyDescent="0.2">
      <c r="A184" s="641" t="s">
        <v>56</v>
      </c>
      <c r="B184" s="642"/>
      <c r="C184" s="66">
        <f>C181+C182+C183</f>
        <v>0</v>
      </c>
      <c r="D184" s="66">
        <f t="shared" ref="D184:Z184" si="64">D181+D182+D183</f>
        <v>0</v>
      </c>
      <c r="E184" s="66">
        <f t="shared" si="64"/>
        <v>0</v>
      </c>
      <c r="F184" s="66">
        <f t="shared" si="64"/>
        <v>0</v>
      </c>
      <c r="G184" s="66">
        <f t="shared" si="64"/>
        <v>0</v>
      </c>
      <c r="H184" s="66">
        <f t="shared" si="64"/>
        <v>0</v>
      </c>
      <c r="I184" s="66">
        <f t="shared" si="64"/>
        <v>0</v>
      </c>
      <c r="J184" s="66">
        <f t="shared" si="64"/>
        <v>0</v>
      </c>
      <c r="K184" s="66">
        <f t="shared" si="64"/>
        <v>0</v>
      </c>
      <c r="L184" s="66">
        <f t="shared" si="64"/>
        <v>0</v>
      </c>
      <c r="M184" s="66">
        <f t="shared" si="64"/>
        <v>0</v>
      </c>
      <c r="N184" s="66">
        <f t="shared" si="64"/>
        <v>0</v>
      </c>
      <c r="O184" s="66">
        <f t="shared" si="64"/>
        <v>0</v>
      </c>
      <c r="P184" s="66">
        <f t="shared" si="64"/>
        <v>0</v>
      </c>
      <c r="Q184" s="66">
        <f t="shared" si="64"/>
        <v>0</v>
      </c>
      <c r="R184" s="66">
        <f t="shared" si="64"/>
        <v>0</v>
      </c>
      <c r="S184" s="66">
        <f t="shared" si="64"/>
        <v>0</v>
      </c>
      <c r="T184" s="66">
        <f t="shared" si="64"/>
        <v>0</v>
      </c>
      <c r="U184" s="66">
        <f t="shared" si="64"/>
        <v>3</v>
      </c>
      <c r="V184" s="66">
        <f t="shared" si="64"/>
        <v>0</v>
      </c>
      <c r="W184" s="66">
        <f t="shared" si="64"/>
        <v>0</v>
      </c>
      <c r="X184" s="66">
        <f t="shared" si="64"/>
        <v>0</v>
      </c>
      <c r="Y184" s="66">
        <f t="shared" si="64"/>
        <v>0</v>
      </c>
      <c r="Z184" s="66">
        <f t="shared" si="64"/>
        <v>0</v>
      </c>
      <c r="AA184" s="66">
        <f t="shared" si="60"/>
        <v>0</v>
      </c>
      <c r="AB184" s="66">
        <f t="shared" si="60"/>
        <v>0</v>
      </c>
      <c r="AC184" s="66">
        <f t="shared" si="62"/>
        <v>0</v>
      </c>
      <c r="AD184" s="66">
        <f t="shared" si="61"/>
        <v>3</v>
      </c>
      <c r="AE184" s="66">
        <f t="shared" si="61"/>
        <v>0</v>
      </c>
      <c r="AF184" s="66">
        <f t="shared" si="63"/>
        <v>3</v>
      </c>
      <c r="AG184" s="48"/>
      <c r="AH184" s="61"/>
      <c r="AI184" s="61"/>
      <c r="AJ184" s="61"/>
      <c r="AK184" s="61"/>
      <c r="AM184" s="44"/>
      <c r="AN184" s="44"/>
      <c r="AO184" s="44"/>
      <c r="AP184" s="44"/>
    </row>
    <row r="185" spans="1:42" s="55" customFormat="1" ht="42.75" customHeight="1" x14ac:dyDescent="0.2">
      <c r="A185" s="63">
        <v>4</v>
      </c>
      <c r="B185" s="63" t="s">
        <v>48</v>
      </c>
      <c r="C185" s="65">
        <f>[5]failure!C115</f>
        <v>0</v>
      </c>
      <c r="D185" s="65">
        <f>[5]failure!D115</f>
        <v>0</v>
      </c>
      <c r="E185" s="65">
        <f>[5]failure!E115</f>
        <v>0</v>
      </c>
      <c r="F185" s="65">
        <f>[5]failure!F115</f>
        <v>0</v>
      </c>
      <c r="G185" s="65">
        <f>[5]failure!G115</f>
        <v>0</v>
      </c>
      <c r="H185" s="65">
        <f>[5]failure!H115</f>
        <v>0</v>
      </c>
      <c r="I185" s="65">
        <f>[5]failure!I115</f>
        <v>0</v>
      </c>
      <c r="J185" s="65">
        <f>[5]failure!J115</f>
        <v>0</v>
      </c>
      <c r="K185" s="65">
        <f>[5]failure!K115</f>
        <v>0</v>
      </c>
      <c r="L185" s="65">
        <f>[5]failure!L115</f>
        <v>0</v>
      </c>
      <c r="M185" s="65">
        <f>[5]failure!M115</f>
        <v>0</v>
      </c>
      <c r="N185" s="65">
        <f>[5]failure!N115</f>
        <v>0</v>
      </c>
      <c r="O185" s="65">
        <f>[5]failure!O115</f>
        <v>0</v>
      </c>
      <c r="P185" s="65">
        <f>[5]failure!P115</f>
        <v>0</v>
      </c>
      <c r="Q185" s="65">
        <f>[5]failure!Q115</f>
        <v>0</v>
      </c>
      <c r="R185" s="65">
        <f>[5]failure!R115</f>
        <v>0</v>
      </c>
      <c r="S185" s="65">
        <f>[5]failure!S115</f>
        <v>0</v>
      </c>
      <c r="T185" s="65">
        <f>[5]failure!T115</f>
        <v>0</v>
      </c>
      <c r="U185" s="65">
        <f>[5]failure!U115</f>
        <v>0</v>
      </c>
      <c r="V185" s="65">
        <f>[5]failure!V115</f>
        <v>0</v>
      </c>
      <c r="W185" s="65">
        <f>[5]failure!W115</f>
        <v>0</v>
      </c>
      <c r="X185" s="65">
        <f>[5]failure!X115</f>
        <v>0</v>
      </c>
      <c r="Y185" s="65">
        <f>[5]failure!Y115</f>
        <v>0</v>
      </c>
      <c r="Z185" s="65">
        <f>[5]failure!Z115</f>
        <v>0</v>
      </c>
      <c r="AA185" s="65">
        <f t="shared" si="60"/>
        <v>0</v>
      </c>
      <c r="AB185" s="65">
        <f t="shared" si="60"/>
        <v>0</v>
      </c>
      <c r="AC185" s="65">
        <f t="shared" si="62"/>
        <v>0</v>
      </c>
      <c r="AD185" s="65">
        <f t="shared" si="61"/>
        <v>0</v>
      </c>
      <c r="AE185" s="65">
        <f t="shared" si="61"/>
        <v>0</v>
      </c>
      <c r="AF185" s="65">
        <f t="shared" si="63"/>
        <v>0</v>
      </c>
      <c r="AG185" s="47"/>
      <c r="AH185" s="62"/>
      <c r="AI185" s="62"/>
      <c r="AJ185" s="62"/>
      <c r="AK185" s="62"/>
      <c r="AM185" s="56"/>
      <c r="AN185" s="56"/>
      <c r="AO185" s="56"/>
      <c r="AP185" s="56"/>
    </row>
    <row r="186" spans="1:42" s="55" customFormat="1" ht="42.75" customHeight="1" x14ac:dyDescent="0.2">
      <c r="A186" s="63">
        <v>5</v>
      </c>
      <c r="B186" s="63" t="s">
        <v>49</v>
      </c>
      <c r="C186" s="65">
        <f>[5]failure!C116</f>
        <v>0</v>
      </c>
      <c r="D186" s="65">
        <f>[5]failure!D116</f>
        <v>0</v>
      </c>
      <c r="E186" s="65">
        <f>[5]failure!E116</f>
        <v>0</v>
      </c>
      <c r="F186" s="65">
        <f>[5]failure!F116</f>
        <v>0</v>
      </c>
      <c r="G186" s="65">
        <f>[5]failure!G116</f>
        <v>0</v>
      </c>
      <c r="H186" s="65">
        <f>[5]failure!H116</f>
        <v>0</v>
      </c>
      <c r="I186" s="65">
        <f>[5]failure!I116</f>
        <v>0</v>
      </c>
      <c r="J186" s="65">
        <f>[5]failure!J116</f>
        <v>0</v>
      </c>
      <c r="K186" s="65">
        <f>[5]failure!K116</f>
        <v>0</v>
      </c>
      <c r="L186" s="65">
        <f>[5]failure!L116</f>
        <v>0</v>
      </c>
      <c r="M186" s="65">
        <f>[5]failure!M116</f>
        <v>0</v>
      </c>
      <c r="N186" s="65">
        <f>[5]failure!N116</f>
        <v>0</v>
      </c>
      <c r="O186" s="65">
        <f>[5]failure!O116</f>
        <v>0</v>
      </c>
      <c r="P186" s="65">
        <f>[5]failure!P116</f>
        <v>0</v>
      </c>
      <c r="Q186" s="65">
        <f>[5]failure!Q116</f>
        <v>0</v>
      </c>
      <c r="R186" s="65">
        <f>[5]failure!R116</f>
        <v>0</v>
      </c>
      <c r="S186" s="65">
        <f>[5]failure!S116</f>
        <v>0</v>
      </c>
      <c r="T186" s="65">
        <f>[5]failure!T116</f>
        <v>0</v>
      </c>
      <c r="U186" s="65">
        <f>[5]failure!U116</f>
        <v>0</v>
      </c>
      <c r="V186" s="65">
        <f>[5]failure!V116</f>
        <v>0</v>
      </c>
      <c r="W186" s="65">
        <f>[5]failure!W116</f>
        <v>0</v>
      </c>
      <c r="X186" s="65">
        <f>[5]failure!X116</f>
        <v>0</v>
      </c>
      <c r="Y186" s="65">
        <f>[5]failure!Y116</f>
        <v>0</v>
      </c>
      <c r="Z186" s="65">
        <f>[5]failure!Z116</f>
        <v>0</v>
      </c>
      <c r="AA186" s="65">
        <f t="shared" si="60"/>
        <v>0</v>
      </c>
      <c r="AB186" s="65">
        <f t="shared" si="60"/>
        <v>0</v>
      </c>
      <c r="AC186" s="65">
        <f t="shared" si="62"/>
        <v>0</v>
      </c>
      <c r="AD186" s="65">
        <f t="shared" si="61"/>
        <v>0</v>
      </c>
      <c r="AE186" s="65">
        <f t="shared" si="61"/>
        <v>0</v>
      </c>
      <c r="AF186" s="65">
        <f t="shared" si="63"/>
        <v>0</v>
      </c>
      <c r="AG186" s="47"/>
      <c r="AH186" s="62"/>
      <c r="AI186" s="62"/>
      <c r="AJ186" s="62"/>
      <c r="AK186" s="62"/>
      <c r="AM186" s="56"/>
      <c r="AN186" s="56"/>
      <c r="AO186" s="56"/>
      <c r="AP186" s="56"/>
    </row>
    <row r="187" spans="1:42" s="55" customFormat="1" ht="42.75" customHeight="1" x14ac:dyDescent="0.2">
      <c r="A187" s="63">
        <v>6</v>
      </c>
      <c r="B187" s="63" t="s">
        <v>20</v>
      </c>
      <c r="C187" s="65">
        <f>[5]failure!C117</f>
        <v>0</v>
      </c>
      <c r="D187" s="65">
        <f>[5]failure!D117</f>
        <v>0</v>
      </c>
      <c r="E187" s="65">
        <f>[5]failure!E117</f>
        <v>0</v>
      </c>
      <c r="F187" s="65">
        <f>[5]failure!F117</f>
        <v>0</v>
      </c>
      <c r="G187" s="65">
        <f>[5]failure!G117</f>
        <v>0</v>
      </c>
      <c r="H187" s="65">
        <f>[5]failure!H117</f>
        <v>0</v>
      </c>
      <c r="I187" s="65">
        <f>[5]failure!I117</f>
        <v>0</v>
      </c>
      <c r="J187" s="65">
        <f>[5]failure!J117</f>
        <v>0</v>
      </c>
      <c r="K187" s="65">
        <f>[5]failure!K117</f>
        <v>0</v>
      </c>
      <c r="L187" s="65">
        <f>[5]failure!L117</f>
        <v>0</v>
      </c>
      <c r="M187" s="65">
        <f>[5]failure!M117</f>
        <v>0</v>
      </c>
      <c r="N187" s="65">
        <f>[5]failure!N117</f>
        <v>0</v>
      </c>
      <c r="O187" s="65">
        <f>[5]failure!O117</f>
        <v>0</v>
      </c>
      <c r="P187" s="65">
        <f>[5]failure!P117</f>
        <v>0</v>
      </c>
      <c r="Q187" s="65">
        <f>[5]failure!Q117</f>
        <v>0</v>
      </c>
      <c r="R187" s="65">
        <f>[5]failure!R117</f>
        <v>0</v>
      </c>
      <c r="S187" s="65">
        <f>[5]failure!S117</f>
        <v>0</v>
      </c>
      <c r="T187" s="65">
        <f>[5]failure!T117</f>
        <v>0</v>
      </c>
      <c r="U187" s="65">
        <f>[5]failure!U117</f>
        <v>0</v>
      </c>
      <c r="V187" s="65">
        <f>[5]failure!V117</f>
        <v>0</v>
      </c>
      <c r="W187" s="65">
        <f>[5]failure!W117</f>
        <v>0</v>
      </c>
      <c r="X187" s="65">
        <f>[5]failure!X117</f>
        <v>0</v>
      </c>
      <c r="Y187" s="65">
        <f>[5]failure!Y117</f>
        <v>0</v>
      </c>
      <c r="Z187" s="65">
        <f>[5]failure!Z117</f>
        <v>0</v>
      </c>
      <c r="AA187" s="65">
        <f t="shared" si="60"/>
        <v>0</v>
      </c>
      <c r="AB187" s="65">
        <f t="shared" si="60"/>
        <v>0</v>
      </c>
      <c r="AC187" s="65">
        <f t="shared" si="62"/>
        <v>0</v>
      </c>
      <c r="AD187" s="65">
        <f t="shared" si="61"/>
        <v>0</v>
      </c>
      <c r="AE187" s="65">
        <f t="shared" si="61"/>
        <v>0</v>
      </c>
      <c r="AF187" s="65">
        <f t="shared" si="63"/>
        <v>0</v>
      </c>
      <c r="AG187" s="47"/>
      <c r="AH187" s="62"/>
      <c r="AI187" s="62"/>
      <c r="AJ187" s="62"/>
      <c r="AK187" s="62"/>
      <c r="AM187" s="56"/>
      <c r="AN187" s="56"/>
      <c r="AO187" s="56"/>
      <c r="AP187" s="56"/>
    </row>
    <row r="188" spans="1:42" s="125" customFormat="1" ht="42.75" customHeight="1" x14ac:dyDescent="0.2">
      <c r="A188" s="641" t="s">
        <v>21</v>
      </c>
      <c r="B188" s="642"/>
      <c r="C188" s="66">
        <f>C185+C186+C187</f>
        <v>0</v>
      </c>
      <c r="D188" s="66">
        <f t="shared" ref="D188:Z188" si="65">D185+D186+D187</f>
        <v>0</v>
      </c>
      <c r="E188" s="66">
        <f t="shared" si="65"/>
        <v>0</v>
      </c>
      <c r="F188" s="66">
        <f t="shared" si="65"/>
        <v>0</v>
      </c>
      <c r="G188" s="66">
        <f t="shared" si="65"/>
        <v>0</v>
      </c>
      <c r="H188" s="66">
        <f t="shared" si="65"/>
        <v>0</v>
      </c>
      <c r="I188" s="66">
        <f t="shared" si="65"/>
        <v>0</v>
      </c>
      <c r="J188" s="66">
        <f t="shared" si="65"/>
        <v>0</v>
      </c>
      <c r="K188" s="66">
        <f t="shared" si="65"/>
        <v>0</v>
      </c>
      <c r="L188" s="66">
        <f t="shared" si="65"/>
        <v>0</v>
      </c>
      <c r="M188" s="66">
        <f t="shared" si="65"/>
        <v>0</v>
      </c>
      <c r="N188" s="66">
        <f t="shared" si="65"/>
        <v>0</v>
      </c>
      <c r="O188" s="66">
        <f t="shared" si="65"/>
        <v>0</v>
      </c>
      <c r="P188" s="66">
        <f t="shared" si="65"/>
        <v>0</v>
      </c>
      <c r="Q188" s="66">
        <f t="shared" si="65"/>
        <v>0</v>
      </c>
      <c r="R188" s="66">
        <f t="shared" si="65"/>
        <v>0</v>
      </c>
      <c r="S188" s="66">
        <f t="shared" si="65"/>
        <v>0</v>
      </c>
      <c r="T188" s="66">
        <f t="shared" si="65"/>
        <v>0</v>
      </c>
      <c r="U188" s="66">
        <f t="shared" si="65"/>
        <v>0</v>
      </c>
      <c r="V188" s="66">
        <f t="shared" si="65"/>
        <v>0</v>
      </c>
      <c r="W188" s="66">
        <f t="shared" si="65"/>
        <v>0</v>
      </c>
      <c r="X188" s="66">
        <f t="shared" si="65"/>
        <v>0</v>
      </c>
      <c r="Y188" s="66">
        <f t="shared" si="65"/>
        <v>0</v>
      </c>
      <c r="Z188" s="66">
        <f t="shared" si="65"/>
        <v>0</v>
      </c>
      <c r="AA188" s="66">
        <f t="shared" si="60"/>
        <v>0</v>
      </c>
      <c r="AB188" s="66">
        <f t="shared" si="60"/>
        <v>0</v>
      </c>
      <c r="AC188" s="66">
        <f t="shared" si="62"/>
        <v>0</v>
      </c>
      <c r="AD188" s="66">
        <f t="shared" si="61"/>
        <v>0</v>
      </c>
      <c r="AE188" s="66">
        <f t="shared" si="61"/>
        <v>0</v>
      </c>
      <c r="AF188" s="66">
        <f t="shared" si="63"/>
        <v>0</v>
      </c>
      <c r="AG188" s="48"/>
      <c r="AH188" s="61"/>
      <c r="AI188" s="61"/>
      <c r="AJ188" s="61"/>
      <c r="AK188" s="61"/>
      <c r="AM188" s="44"/>
      <c r="AN188" s="44"/>
      <c r="AO188" s="44"/>
      <c r="AP188" s="44"/>
    </row>
    <row r="189" spans="1:42" s="125" customFormat="1" ht="42.75" customHeight="1" x14ac:dyDescent="0.2">
      <c r="A189" s="641" t="s">
        <v>148</v>
      </c>
      <c r="B189" s="642"/>
      <c r="C189" s="66">
        <f>C184+C188</f>
        <v>0</v>
      </c>
      <c r="D189" s="66">
        <f t="shared" ref="D189:Z189" si="66">D184+D188</f>
        <v>0</v>
      </c>
      <c r="E189" s="66">
        <f t="shared" si="66"/>
        <v>0</v>
      </c>
      <c r="F189" s="66">
        <f t="shared" si="66"/>
        <v>0</v>
      </c>
      <c r="G189" s="66">
        <f t="shared" si="66"/>
        <v>0</v>
      </c>
      <c r="H189" s="66">
        <f t="shared" si="66"/>
        <v>0</v>
      </c>
      <c r="I189" s="66">
        <f t="shared" si="66"/>
        <v>0</v>
      </c>
      <c r="J189" s="66">
        <f t="shared" si="66"/>
        <v>0</v>
      </c>
      <c r="K189" s="66">
        <f t="shared" si="66"/>
        <v>0</v>
      </c>
      <c r="L189" s="66">
        <f t="shared" si="66"/>
        <v>0</v>
      </c>
      <c r="M189" s="66">
        <f t="shared" si="66"/>
        <v>0</v>
      </c>
      <c r="N189" s="66">
        <f t="shared" si="66"/>
        <v>0</v>
      </c>
      <c r="O189" s="66">
        <f t="shared" si="66"/>
        <v>0</v>
      </c>
      <c r="P189" s="66">
        <f t="shared" si="66"/>
        <v>0</v>
      </c>
      <c r="Q189" s="66">
        <f t="shared" si="66"/>
        <v>0</v>
      </c>
      <c r="R189" s="66">
        <f t="shared" si="66"/>
        <v>0</v>
      </c>
      <c r="S189" s="66">
        <f t="shared" si="66"/>
        <v>0</v>
      </c>
      <c r="T189" s="66">
        <f t="shared" si="66"/>
        <v>0</v>
      </c>
      <c r="U189" s="66">
        <f t="shared" si="66"/>
        <v>3</v>
      </c>
      <c r="V189" s="66">
        <f t="shared" si="66"/>
        <v>0</v>
      </c>
      <c r="W189" s="66">
        <f t="shared" si="66"/>
        <v>0</v>
      </c>
      <c r="X189" s="66">
        <f t="shared" si="66"/>
        <v>0</v>
      </c>
      <c r="Y189" s="66">
        <f t="shared" si="66"/>
        <v>0</v>
      </c>
      <c r="Z189" s="66">
        <f t="shared" si="66"/>
        <v>0</v>
      </c>
      <c r="AA189" s="66">
        <f t="shared" si="60"/>
        <v>0</v>
      </c>
      <c r="AB189" s="66">
        <f t="shared" si="60"/>
        <v>0</v>
      </c>
      <c r="AC189" s="66">
        <f t="shared" si="62"/>
        <v>0</v>
      </c>
      <c r="AD189" s="66">
        <f t="shared" si="61"/>
        <v>3</v>
      </c>
      <c r="AE189" s="66">
        <f t="shared" si="61"/>
        <v>0</v>
      </c>
      <c r="AF189" s="66">
        <f t="shared" si="63"/>
        <v>3</v>
      </c>
      <c r="AG189" s="48"/>
      <c r="AH189" s="61"/>
      <c r="AI189" s="61"/>
      <c r="AJ189" s="61"/>
      <c r="AK189" s="61"/>
      <c r="AM189" s="44"/>
      <c r="AN189" s="44"/>
      <c r="AO189" s="44"/>
      <c r="AP189" s="44"/>
    </row>
    <row r="190" spans="1:42" s="55" customFormat="1" ht="42.75" customHeight="1" x14ac:dyDescent="0.2">
      <c r="A190" s="63">
        <v>7</v>
      </c>
      <c r="B190" s="63" t="s">
        <v>46</v>
      </c>
      <c r="C190" s="65">
        <v>0</v>
      </c>
      <c r="D190" s="65">
        <v>0</v>
      </c>
      <c r="E190" s="65">
        <v>0</v>
      </c>
      <c r="F190" s="65">
        <v>0</v>
      </c>
      <c r="G190" s="65">
        <v>0</v>
      </c>
      <c r="H190" s="65">
        <v>0</v>
      </c>
      <c r="I190" s="65">
        <v>0</v>
      </c>
      <c r="J190" s="65">
        <v>0</v>
      </c>
      <c r="K190" s="65">
        <v>0</v>
      </c>
      <c r="L190" s="65">
        <v>0</v>
      </c>
      <c r="M190" s="65">
        <v>0</v>
      </c>
      <c r="N190" s="65">
        <v>0</v>
      </c>
      <c r="O190" s="65">
        <v>0</v>
      </c>
      <c r="P190" s="65">
        <v>0</v>
      </c>
      <c r="Q190" s="65">
        <v>0</v>
      </c>
      <c r="R190" s="65">
        <v>0</v>
      </c>
      <c r="S190" s="65">
        <v>0</v>
      </c>
      <c r="T190" s="65">
        <v>0</v>
      </c>
      <c r="U190" s="65">
        <v>0</v>
      </c>
      <c r="V190" s="65">
        <v>0</v>
      </c>
      <c r="W190" s="65">
        <v>0</v>
      </c>
      <c r="X190" s="65">
        <v>0</v>
      </c>
      <c r="Y190" s="65">
        <v>0</v>
      </c>
      <c r="Z190" s="65">
        <v>0</v>
      </c>
      <c r="AA190" s="65">
        <f t="shared" si="60"/>
        <v>0</v>
      </c>
      <c r="AB190" s="65">
        <f t="shared" si="60"/>
        <v>0</v>
      </c>
      <c r="AC190" s="65">
        <f t="shared" si="62"/>
        <v>0</v>
      </c>
      <c r="AD190" s="65">
        <f t="shared" si="61"/>
        <v>0</v>
      </c>
      <c r="AE190" s="65">
        <f t="shared" si="61"/>
        <v>0</v>
      </c>
      <c r="AF190" s="65">
        <f t="shared" si="63"/>
        <v>0</v>
      </c>
      <c r="AG190" s="47"/>
      <c r="AH190" s="62"/>
      <c r="AI190" s="62"/>
      <c r="AJ190" s="62"/>
      <c r="AK190" s="62"/>
      <c r="AM190" s="56"/>
      <c r="AN190" s="56"/>
      <c r="AO190" s="56"/>
      <c r="AP190" s="56"/>
    </row>
    <row r="191" spans="1:42" s="55" customFormat="1" ht="42.75" customHeight="1" x14ac:dyDescent="0.2">
      <c r="A191" s="63">
        <v>8</v>
      </c>
      <c r="B191" s="63" t="s">
        <v>157</v>
      </c>
      <c r="C191" s="65">
        <v>0</v>
      </c>
      <c r="D191" s="65">
        <v>0</v>
      </c>
      <c r="E191" s="65">
        <v>0</v>
      </c>
      <c r="F191" s="65">
        <v>0</v>
      </c>
      <c r="G191" s="65">
        <v>0</v>
      </c>
      <c r="H191" s="65">
        <v>0</v>
      </c>
      <c r="I191" s="65">
        <v>0</v>
      </c>
      <c r="J191" s="65">
        <v>0</v>
      </c>
      <c r="K191" s="65">
        <v>0</v>
      </c>
      <c r="L191" s="65">
        <v>0</v>
      </c>
      <c r="M191" s="65">
        <v>0</v>
      </c>
      <c r="N191" s="65">
        <v>0</v>
      </c>
      <c r="O191" s="65">
        <v>0</v>
      </c>
      <c r="P191" s="65">
        <v>0</v>
      </c>
      <c r="Q191" s="65">
        <v>0</v>
      </c>
      <c r="R191" s="65">
        <v>0</v>
      </c>
      <c r="S191" s="65">
        <v>0</v>
      </c>
      <c r="T191" s="65">
        <v>0</v>
      </c>
      <c r="U191" s="65">
        <v>0</v>
      </c>
      <c r="V191" s="65">
        <v>0</v>
      </c>
      <c r="W191" s="65">
        <v>0</v>
      </c>
      <c r="X191" s="65">
        <v>0</v>
      </c>
      <c r="Y191" s="65">
        <v>0</v>
      </c>
      <c r="Z191" s="65">
        <v>0</v>
      </c>
      <c r="AA191" s="65">
        <f t="shared" si="60"/>
        <v>0</v>
      </c>
      <c r="AB191" s="65">
        <f t="shared" si="60"/>
        <v>0</v>
      </c>
      <c r="AC191" s="65">
        <f>AA191+AB191</f>
        <v>0</v>
      </c>
      <c r="AD191" s="65">
        <f>E191+I191+M191+Q191+U191+Y191</f>
        <v>0</v>
      </c>
      <c r="AE191" s="65">
        <f>F191+J191+N191+R191+V191+Z191</f>
        <v>0</v>
      </c>
      <c r="AF191" s="65">
        <f>AD191+AE191</f>
        <v>0</v>
      </c>
      <c r="AG191" s="47"/>
      <c r="AH191" s="62"/>
      <c r="AI191" s="62"/>
      <c r="AJ191" s="62"/>
      <c r="AK191" s="62"/>
      <c r="AM191" s="56"/>
      <c r="AN191" s="56"/>
      <c r="AO191" s="56"/>
      <c r="AP191" s="56"/>
    </row>
    <row r="192" spans="1:42" s="55" customFormat="1" ht="42.75" customHeight="1" x14ac:dyDescent="0.2">
      <c r="A192" s="63">
        <v>9</v>
      </c>
      <c r="B192" s="63" t="s">
        <v>47</v>
      </c>
      <c r="C192" s="65">
        <v>0</v>
      </c>
      <c r="D192" s="65">
        <v>0</v>
      </c>
      <c r="E192" s="65">
        <v>0</v>
      </c>
      <c r="F192" s="65">
        <v>0</v>
      </c>
      <c r="G192" s="65">
        <v>0</v>
      </c>
      <c r="H192" s="65">
        <v>0</v>
      </c>
      <c r="I192" s="65">
        <v>1</v>
      </c>
      <c r="J192" s="65">
        <v>0</v>
      </c>
      <c r="K192" s="65">
        <v>5</v>
      </c>
      <c r="L192" s="65">
        <v>0</v>
      </c>
      <c r="M192" s="65">
        <v>11</v>
      </c>
      <c r="N192" s="65">
        <v>0</v>
      </c>
      <c r="O192" s="65">
        <v>4</v>
      </c>
      <c r="P192" s="65">
        <v>0</v>
      </c>
      <c r="Q192" s="65">
        <v>6</v>
      </c>
      <c r="R192" s="65">
        <v>0</v>
      </c>
      <c r="S192" s="65">
        <v>0</v>
      </c>
      <c r="T192" s="65">
        <v>0</v>
      </c>
      <c r="U192" s="65">
        <v>0</v>
      </c>
      <c r="V192" s="65">
        <v>0</v>
      </c>
      <c r="W192" s="65">
        <v>0</v>
      </c>
      <c r="X192" s="65">
        <v>0</v>
      </c>
      <c r="Y192" s="65">
        <v>0</v>
      </c>
      <c r="Z192" s="65">
        <v>0</v>
      </c>
      <c r="AA192" s="65">
        <f t="shared" si="60"/>
        <v>9</v>
      </c>
      <c r="AB192" s="65">
        <f t="shared" si="60"/>
        <v>0</v>
      </c>
      <c r="AC192" s="65">
        <f>AA192+AB192</f>
        <v>9</v>
      </c>
      <c r="AD192" s="65">
        <f t="shared" si="61"/>
        <v>18</v>
      </c>
      <c r="AE192" s="65">
        <f t="shared" si="61"/>
        <v>0</v>
      </c>
      <c r="AF192" s="65">
        <f t="shared" si="63"/>
        <v>18</v>
      </c>
      <c r="AG192" s="47"/>
      <c r="AH192" s="62"/>
      <c r="AI192" s="62"/>
      <c r="AJ192" s="62"/>
      <c r="AK192" s="62"/>
      <c r="AM192" s="56"/>
      <c r="AN192" s="56"/>
      <c r="AO192" s="56"/>
      <c r="AP192" s="56"/>
    </row>
    <row r="193" spans="1:42" s="55" customFormat="1" ht="42.75" customHeight="1" x14ac:dyDescent="0.2">
      <c r="A193" s="63">
        <v>10</v>
      </c>
      <c r="B193" s="63" t="s">
        <v>50</v>
      </c>
      <c r="C193" s="65">
        <v>0</v>
      </c>
      <c r="D193" s="65">
        <v>0</v>
      </c>
      <c r="E193" s="65">
        <v>0</v>
      </c>
      <c r="F193" s="65">
        <v>0</v>
      </c>
      <c r="G193" s="65">
        <v>0</v>
      </c>
      <c r="H193" s="65">
        <v>0</v>
      </c>
      <c r="I193" s="65">
        <v>0</v>
      </c>
      <c r="J193" s="65">
        <v>0</v>
      </c>
      <c r="K193" s="65">
        <v>0</v>
      </c>
      <c r="L193" s="65">
        <v>0</v>
      </c>
      <c r="M193" s="65">
        <v>0</v>
      </c>
      <c r="N193" s="65">
        <v>0</v>
      </c>
      <c r="O193" s="65">
        <v>0</v>
      </c>
      <c r="P193" s="65">
        <v>0</v>
      </c>
      <c r="Q193" s="65">
        <v>0</v>
      </c>
      <c r="R193" s="65">
        <v>0</v>
      </c>
      <c r="S193" s="65">
        <v>0</v>
      </c>
      <c r="T193" s="65">
        <v>0</v>
      </c>
      <c r="U193" s="65">
        <v>0</v>
      </c>
      <c r="V193" s="65">
        <v>0</v>
      </c>
      <c r="W193" s="65">
        <v>0</v>
      </c>
      <c r="X193" s="65">
        <v>0</v>
      </c>
      <c r="Y193" s="65">
        <v>0</v>
      </c>
      <c r="Z193" s="65">
        <v>0</v>
      </c>
      <c r="AA193" s="65">
        <f t="shared" si="60"/>
        <v>0</v>
      </c>
      <c r="AB193" s="65">
        <f t="shared" si="60"/>
        <v>0</v>
      </c>
      <c r="AC193" s="65">
        <f>AA193+AB193</f>
        <v>0</v>
      </c>
      <c r="AD193" s="65">
        <f t="shared" si="61"/>
        <v>0</v>
      </c>
      <c r="AE193" s="65">
        <f t="shared" si="61"/>
        <v>0</v>
      </c>
      <c r="AF193" s="65">
        <f t="shared" si="63"/>
        <v>0</v>
      </c>
      <c r="AG193" s="47"/>
      <c r="AH193" s="62"/>
      <c r="AI193" s="62"/>
      <c r="AJ193" s="62"/>
      <c r="AK193" s="62"/>
      <c r="AM193" s="56"/>
      <c r="AN193" s="56"/>
      <c r="AO193" s="56"/>
      <c r="AP193" s="74"/>
    </row>
    <row r="194" spans="1:42" s="125" customFormat="1" ht="42.75" customHeight="1" x14ac:dyDescent="0.2">
      <c r="A194" s="641" t="s">
        <v>55</v>
      </c>
      <c r="B194" s="642"/>
      <c r="C194" s="66">
        <f>C190+C192+C193</f>
        <v>0</v>
      </c>
      <c r="D194" s="66">
        <f t="shared" ref="D194:Z194" si="67">D190+D192+D193</f>
        <v>0</v>
      </c>
      <c r="E194" s="66">
        <f t="shared" si="67"/>
        <v>0</v>
      </c>
      <c r="F194" s="66">
        <f t="shared" si="67"/>
        <v>0</v>
      </c>
      <c r="G194" s="66">
        <f t="shared" si="67"/>
        <v>0</v>
      </c>
      <c r="H194" s="66">
        <f t="shared" si="67"/>
        <v>0</v>
      </c>
      <c r="I194" s="66">
        <f t="shared" si="67"/>
        <v>1</v>
      </c>
      <c r="J194" s="66">
        <f t="shared" si="67"/>
        <v>0</v>
      </c>
      <c r="K194" s="66">
        <f t="shared" si="67"/>
        <v>5</v>
      </c>
      <c r="L194" s="66">
        <f t="shared" si="67"/>
        <v>0</v>
      </c>
      <c r="M194" s="66">
        <f t="shared" si="67"/>
        <v>11</v>
      </c>
      <c r="N194" s="66">
        <f t="shared" si="67"/>
        <v>0</v>
      </c>
      <c r="O194" s="66">
        <f t="shared" si="67"/>
        <v>4</v>
      </c>
      <c r="P194" s="66">
        <f t="shared" si="67"/>
        <v>0</v>
      </c>
      <c r="Q194" s="66">
        <f t="shared" si="67"/>
        <v>6</v>
      </c>
      <c r="R194" s="66">
        <f t="shared" si="67"/>
        <v>0</v>
      </c>
      <c r="S194" s="66">
        <f t="shared" si="67"/>
        <v>0</v>
      </c>
      <c r="T194" s="66">
        <f t="shared" si="67"/>
        <v>0</v>
      </c>
      <c r="U194" s="66">
        <f t="shared" si="67"/>
        <v>0</v>
      </c>
      <c r="V194" s="66">
        <f t="shared" si="67"/>
        <v>0</v>
      </c>
      <c r="W194" s="66">
        <f t="shared" si="67"/>
        <v>0</v>
      </c>
      <c r="X194" s="66">
        <f t="shared" si="67"/>
        <v>0</v>
      </c>
      <c r="Y194" s="66">
        <f t="shared" si="67"/>
        <v>0</v>
      </c>
      <c r="Z194" s="66">
        <f t="shared" si="67"/>
        <v>0</v>
      </c>
      <c r="AA194" s="66">
        <f>AA190+AA192+AA193</f>
        <v>9</v>
      </c>
      <c r="AB194" s="66">
        <f>AB190+AB192+AB193</f>
        <v>0</v>
      </c>
      <c r="AC194" s="66">
        <f>AC190+AC192+AC193</f>
        <v>9</v>
      </c>
      <c r="AD194" s="66">
        <f t="shared" si="61"/>
        <v>18</v>
      </c>
      <c r="AE194" s="66">
        <f t="shared" si="61"/>
        <v>0</v>
      </c>
      <c r="AF194" s="66">
        <f t="shared" si="63"/>
        <v>18</v>
      </c>
      <c r="AG194" s="48"/>
      <c r="AH194" s="61"/>
      <c r="AI194" s="61"/>
      <c r="AJ194" s="61"/>
      <c r="AK194" s="61"/>
      <c r="AM194" s="44"/>
      <c r="AN194" s="44"/>
      <c r="AO194" s="44"/>
      <c r="AP194" s="75"/>
    </row>
    <row r="195" spans="1:42" s="55" customFormat="1" ht="42.75" customHeight="1" x14ac:dyDescent="0.2">
      <c r="A195" s="63">
        <v>11</v>
      </c>
      <c r="B195" s="63" t="s">
        <v>52</v>
      </c>
      <c r="C195" s="65">
        <f>[5]failure!C124</f>
        <v>0</v>
      </c>
      <c r="D195" s="65">
        <f>[5]failure!D124</f>
        <v>0</v>
      </c>
      <c r="E195" s="65">
        <f>[5]failure!E124</f>
        <v>0</v>
      </c>
      <c r="F195" s="65">
        <f>[5]failure!F124</f>
        <v>0</v>
      </c>
      <c r="G195" s="65">
        <f>[5]failure!G124</f>
        <v>0</v>
      </c>
      <c r="H195" s="65">
        <f>[5]failure!H124</f>
        <v>0</v>
      </c>
      <c r="I195" s="65">
        <f>[5]failure!I124</f>
        <v>0</v>
      </c>
      <c r="J195" s="65">
        <f>[5]failure!J124</f>
        <v>0</v>
      </c>
      <c r="K195" s="65">
        <f>[5]failure!K124</f>
        <v>0</v>
      </c>
      <c r="L195" s="65">
        <f>[5]failure!L124</f>
        <v>0</v>
      </c>
      <c r="M195" s="65">
        <f>[5]failure!M124</f>
        <v>0</v>
      </c>
      <c r="N195" s="65">
        <f>[5]failure!N124</f>
        <v>0</v>
      </c>
      <c r="O195" s="65">
        <f>[5]failure!O124</f>
        <v>0</v>
      </c>
      <c r="P195" s="65">
        <f>[5]failure!P124</f>
        <v>0</v>
      </c>
      <c r="Q195" s="65">
        <f>[5]failure!Q124</f>
        <v>0</v>
      </c>
      <c r="R195" s="65">
        <f>[5]failure!R124</f>
        <v>0</v>
      </c>
      <c r="S195" s="65">
        <f>[5]failure!S124</f>
        <v>0</v>
      </c>
      <c r="T195" s="65">
        <f>[5]failure!T124</f>
        <v>0</v>
      </c>
      <c r="U195" s="65">
        <f>[5]failure!U124</f>
        <v>0</v>
      </c>
      <c r="V195" s="65">
        <f>[5]failure!V124</f>
        <v>0</v>
      </c>
      <c r="W195" s="65">
        <f>[5]failure!W124</f>
        <v>0</v>
      </c>
      <c r="X195" s="65">
        <f>[5]failure!X124</f>
        <v>0</v>
      </c>
      <c r="Y195" s="65">
        <f>[5]failure!Y124</f>
        <v>0</v>
      </c>
      <c r="Z195" s="65">
        <f>[5]failure!Z124</f>
        <v>0</v>
      </c>
      <c r="AA195" s="65">
        <f t="shared" si="60"/>
        <v>0</v>
      </c>
      <c r="AB195" s="65">
        <f t="shared" si="60"/>
        <v>0</v>
      </c>
      <c r="AC195" s="65">
        <f t="shared" si="62"/>
        <v>0</v>
      </c>
      <c r="AD195" s="65">
        <f t="shared" si="61"/>
        <v>0</v>
      </c>
      <c r="AE195" s="65">
        <f t="shared" si="61"/>
        <v>0</v>
      </c>
      <c r="AF195" s="65">
        <f t="shared" si="63"/>
        <v>0</v>
      </c>
      <c r="AG195" s="47"/>
      <c r="AH195" s="62"/>
      <c r="AI195" s="62"/>
      <c r="AJ195" s="62"/>
      <c r="AK195" s="62"/>
      <c r="AM195" s="56"/>
      <c r="AN195" s="56"/>
      <c r="AO195" s="56"/>
      <c r="AP195" s="56"/>
    </row>
    <row r="196" spans="1:42" s="55" customFormat="1" ht="42.75" customHeight="1" x14ac:dyDescent="0.2">
      <c r="A196" s="63">
        <v>12</v>
      </c>
      <c r="B196" s="63" t="s">
        <v>53</v>
      </c>
      <c r="C196" s="65">
        <f>[5]failure!C125</f>
        <v>0</v>
      </c>
      <c r="D196" s="65">
        <f>[5]failure!D125</f>
        <v>0</v>
      </c>
      <c r="E196" s="65">
        <f>[5]failure!E125</f>
        <v>0</v>
      </c>
      <c r="F196" s="65">
        <f>[5]failure!F125</f>
        <v>0</v>
      </c>
      <c r="G196" s="65">
        <f>[5]failure!G125</f>
        <v>0</v>
      </c>
      <c r="H196" s="65">
        <f>[5]failure!H125</f>
        <v>0</v>
      </c>
      <c r="I196" s="65">
        <f>[5]failure!I125</f>
        <v>0</v>
      </c>
      <c r="J196" s="65">
        <f>[5]failure!J125</f>
        <v>0</v>
      </c>
      <c r="K196" s="65">
        <f>[5]failure!K125</f>
        <v>0</v>
      </c>
      <c r="L196" s="65">
        <f>[5]failure!L125</f>
        <v>0</v>
      </c>
      <c r="M196" s="65">
        <f>[5]failure!M125</f>
        <v>0</v>
      </c>
      <c r="N196" s="65">
        <f>[5]failure!N125</f>
        <v>0</v>
      </c>
      <c r="O196" s="65">
        <f>[5]failure!O125</f>
        <v>0</v>
      </c>
      <c r="P196" s="65">
        <f>[5]failure!P125</f>
        <v>0</v>
      </c>
      <c r="Q196" s="65">
        <f>[5]failure!Q125</f>
        <v>0</v>
      </c>
      <c r="R196" s="65">
        <f>[5]failure!R125</f>
        <v>0</v>
      </c>
      <c r="S196" s="65">
        <f>[5]failure!S125</f>
        <v>0</v>
      </c>
      <c r="T196" s="65">
        <f>[5]failure!T125</f>
        <v>0</v>
      </c>
      <c r="U196" s="65">
        <f>[5]failure!U125</f>
        <v>0</v>
      </c>
      <c r="V196" s="65">
        <f>[5]failure!V125</f>
        <v>0</v>
      </c>
      <c r="W196" s="65">
        <f>[5]failure!W125</f>
        <v>0</v>
      </c>
      <c r="X196" s="65">
        <f>[5]failure!X125</f>
        <v>0</v>
      </c>
      <c r="Y196" s="65">
        <f>[5]failure!Y125</f>
        <v>0</v>
      </c>
      <c r="Z196" s="65">
        <f>[5]failure!Z125</f>
        <v>0</v>
      </c>
      <c r="AA196" s="65">
        <f t="shared" si="60"/>
        <v>0</v>
      </c>
      <c r="AB196" s="65">
        <f t="shared" si="60"/>
        <v>0</v>
      </c>
      <c r="AC196" s="65">
        <f t="shared" si="62"/>
        <v>0</v>
      </c>
      <c r="AD196" s="65">
        <f t="shared" si="61"/>
        <v>0</v>
      </c>
      <c r="AE196" s="65">
        <f t="shared" si="61"/>
        <v>0</v>
      </c>
      <c r="AF196" s="65">
        <f t="shared" si="63"/>
        <v>0</v>
      </c>
      <c r="AG196" s="47"/>
      <c r="AH196" s="62"/>
      <c r="AI196" s="62"/>
      <c r="AJ196" s="62"/>
      <c r="AK196" s="62"/>
      <c r="AM196" s="56"/>
      <c r="AN196" s="56"/>
      <c r="AO196" s="56"/>
      <c r="AP196" s="56"/>
    </row>
    <row r="197" spans="1:42" s="55" customFormat="1" ht="42.75" customHeight="1" x14ac:dyDescent="0.2">
      <c r="A197" s="63">
        <v>13</v>
      </c>
      <c r="B197" s="63" t="s">
        <v>54</v>
      </c>
      <c r="C197" s="65">
        <f>[5]failure!C126</f>
        <v>0</v>
      </c>
      <c r="D197" s="65">
        <f>[5]failure!D126</f>
        <v>0</v>
      </c>
      <c r="E197" s="65">
        <f>[5]failure!E126</f>
        <v>0</v>
      </c>
      <c r="F197" s="65">
        <f>[5]failure!F126</f>
        <v>0</v>
      </c>
      <c r="G197" s="65">
        <f>[5]failure!G126</f>
        <v>0</v>
      </c>
      <c r="H197" s="65">
        <f>[5]failure!H126</f>
        <v>0</v>
      </c>
      <c r="I197" s="65">
        <f>[5]failure!I126</f>
        <v>0</v>
      </c>
      <c r="J197" s="65">
        <f>[5]failure!J126</f>
        <v>0</v>
      </c>
      <c r="K197" s="65">
        <f>[5]failure!K126</f>
        <v>0</v>
      </c>
      <c r="L197" s="65">
        <f>[5]failure!L126</f>
        <v>0</v>
      </c>
      <c r="M197" s="65">
        <f>[5]failure!M126</f>
        <v>0</v>
      </c>
      <c r="N197" s="65">
        <f>[5]failure!N126</f>
        <v>0</v>
      </c>
      <c r="O197" s="65">
        <f>[5]failure!O126</f>
        <v>0</v>
      </c>
      <c r="P197" s="65">
        <f>[5]failure!P126</f>
        <v>0</v>
      </c>
      <c r="Q197" s="65">
        <f>[5]failure!Q126</f>
        <v>0</v>
      </c>
      <c r="R197" s="65">
        <f>[5]failure!R126</f>
        <v>0</v>
      </c>
      <c r="S197" s="65">
        <f>[5]failure!S126</f>
        <v>0</v>
      </c>
      <c r="T197" s="65">
        <f>[5]failure!T126</f>
        <v>0</v>
      </c>
      <c r="U197" s="65">
        <f>[5]failure!U126</f>
        <v>0</v>
      </c>
      <c r="V197" s="65">
        <f>[5]failure!V126</f>
        <v>0</v>
      </c>
      <c r="W197" s="65">
        <f>[5]failure!W126</f>
        <v>0</v>
      </c>
      <c r="X197" s="65">
        <f>[5]failure!X126</f>
        <v>0</v>
      </c>
      <c r="Y197" s="65">
        <f>[5]failure!Y126</f>
        <v>0</v>
      </c>
      <c r="Z197" s="65">
        <f>[5]failure!Z126</f>
        <v>0</v>
      </c>
      <c r="AA197" s="65">
        <f t="shared" si="60"/>
        <v>0</v>
      </c>
      <c r="AB197" s="65">
        <f t="shared" si="60"/>
        <v>0</v>
      </c>
      <c r="AC197" s="65">
        <f t="shared" si="62"/>
        <v>0</v>
      </c>
      <c r="AD197" s="65">
        <f t="shared" si="61"/>
        <v>0</v>
      </c>
      <c r="AE197" s="65">
        <f t="shared" si="61"/>
        <v>0</v>
      </c>
      <c r="AF197" s="65">
        <f t="shared" si="63"/>
        <v>0</v>
      </c>
      <c r="AG197" s="47"/>
      <c r="AH197" s="62"/>
      <c r="AI197" s="62"/>
      <c r="AJ197" s="62"/>
      <c r="AK197" s="62"/>
      <c r="AM197" s="56"/>
      <c r="AN197" s="56"/>
      <c r="AO197" s="56"/>
      <c r="AP197" s="56"/>
    </row>
    <row r="198" spans="1:42" s="125" customFormat="1" ht="42.75" customHeight="1" x14ac:dyDescent="0.2">
      <c r="A198" s="641" t="s">
        <v>22</v>
      </c>
      <c r="B198" s="642"/>
      <c r="C198" s="66">
        <f>SUM(C195:C197)</f>
        <v>0</v>
      </c>
      <c r="D198" s="66">
        <f t="shared" ref="D198:Z198" si="68">SUM(D195:D197)</f>
        <v>0</v>
      </c>
      <c r="E198" s="66">
        <f t="shared" si="68"/>
        <v>0</v>
      </c>
      <c r="F198" s="66">
        <f t="shared" si="68"/>
        <v>0</v>
      </c>
      <c r="G198" s="66">
        <f t="shared" si="68"/>
        <v>0</v>
      </c>
      <c r="H198" s="66">
        <f t="shared" si="68"/>
        <v>0</v>
      </c>
      <c r="I198" s="66">
        <f t="shared" si="68"/>
        <v>0</v>
      </c>
      <c r="J198" s="66">
        <f t="shared" si="68"/>
        <v>0</v>
      </c>
      <c r="K198" s="66">
        <f t="shared" si="68"/>
        <v>0</v>
      </c>
      <c r="L198" s="66">
        <f t="shared" si="68"/>
        <v>0</v>
      </c>
      <c r="M198" s="66">
        <f t="shared" si="68"/>
        <v>0</v>
      </c>
      <c r="N198" s="66">
        <f t="shared" si="68"/>
        <v>0</v>
      </c>
      <c r="O198" s="66">
        <f t="shared" si="68"/>
        <v>0</v>
      </c>
      <c r="P198" s="66">
        <f t="shared" si="68"/>
        <v>0</v>
      </c>
      <c r="Q198" s="66">
        <f t="shared" si="68"/>
        <v>0</v>
      </c>
      <c r="R198" s="66">
        <f t="shared" si="68"/>
        <v>0</v>
      </c>
      <c r="S198" s="66">
        <f t="shared" si="68"/>
        <v>0</v>
      </c>
      <c r="T198" s="66">
        <f t="shared" si="68"/>
        <v>0</v>
      </c>
      <c r="U198" s="66">
        <f t="shared" si="68"/>
        <v>0</v>
      </c>
      <c r="V198" s="66">
        <f t="shared" si="68"/>
        <v>0</v>
      </c>
      <c r="W198" s="66">
        <f t="shared" si="68"/>
        <v>0</v>
      </c>
      <c r="X198" s="66">
        <f t="shared" si="68"/>
        <v>0</v>
      </c>
      <c r="Y198" s="66">
        <f t="shared" si="68"/>
        <v>0</v>
      </c>
      <c r="Z198" s="66">
        <f t="shared" si="68"/>
        <v>0</v>
      </c>
      <c r="AA198" s="66">
        <f t="shared" si="60"/>
        <v>0</v>
      </c>
      <c r="AB198" s="66">
        <f t="shared" si="60"/>
        <v>0</v>
      </c>
      <c r="AC198" s="66">
        <f t="shared" si="62"/>
        <v>0</v>
      </c>
      <c r="AD198" s="66">
        <f t="shared" si="61"/>
        <v>0</v>
      </c>
      <c r="AE198" s="66">
        <f t="shared" si="61"/>
        <v>0</v>
      </c>
      <c r="AF198" s="66">
        <f t="shared" si="63"/>
        <v>0</v>
      </c>
      <c r="AG198" s="48"/>
      <c r="AH198" s="61"/>
      <c r="AI198" s="61"/>
      <c r="AJ198" s="61"/>
      <c r="AK198" s="61"/>
      <c r="AM198" s="44"/>
      <c r="AN198" s="44"/>
      <c r="AO198" s="44"/>
      <c r="AP198" s="44"/>
    </row>
    <row r="199" spans="1:42" s="125" customFormat="1" ht="42.75" customHeight="1" x14ac:dyDescent="0.2">
      <c r="A199" s="641" t="s">
        <v>149</v>
      </c>
      <c r="B199" s="642"/>
      <c r="C199" s="66">
        <f>C194+C198</f>
        <v>0</v>
      </c>
      <c r="D199" s="66">
        <f t="shared" ref="D199:Z199" si="69">D194+D198</f>
        <v>0</v>
      </c>
      <c r="E199" s="66">
        <f t="shared" si="69"/>
        <v>0</v>
      </c>
      <c r="F199" s="66">
        <f t="shared" si="69"/>
        <v>0</v>
      </c>
      <c r="G199" s="66">
        <f t="shared" si="69"/>
        <v>0</v>
      </c>
      <c r="H199" s="66">
        <f t="shared" si="69"/>
        <v>0</v>
      </c>
      <c r="I199" s="66">
        <f t="shared" si="69"/>
        <v>1</v>
      </c>
      <c r="J199" s="66">
        <f t="shared" si="69"/>
        <v>0</v>
      </c>
      <c r="K199" s="66">
        <f t="shared" si="69"/>
        <v>5</v>
      </c>
      <c r="L199" s="66">
        <f t="shared" si="69"/>
        <v>0</v>
      </c>
      <c r="M199" s="66">
        <f t="shared" si="69"/>
        <v>11</v>
      </c>
      <c r="N199" s="66">
        <f t="shared" si="69"/>
        <v>0</v>
      </c>
      <c r="O199" s="66">
        <f t="shared" si="69"/>
        <v>4</v>
      </c>
      <c r="P199" s="66">
        <f t="shared" si="69"/>
        <v>0</v>
      </c>
      <c r="Q199" s="66">
        <f t="shared" si="69"/>
        <v>6</v>
      </c>
      <c r="R199" s="66">
        <f t="shared" si="69"/>
        <v>0</v>
      </c>
      <c r="S199" s="66">
        <f t="shared" si="69"/>
        <v>0</v>
      </c>
      <c r="T199" s="66">
        <f t="shared" si="69"/>
        <v>0</v>
      </c>
      <c r="U199" s="66">
        <f t="shared" si="69"/>
        <v>0</v>
      </c>
      <c r="V199" s="66">
        <f t="shared" si="69"/>
        <v>0</v>
      </c>
      <c r="W199" s="66">
        <f t="shared" si="69"/>
        <v>0</v>
      </c>
      <c r="X199" s="66">
        <f t="shared" si="69"/>
        <v>0</v>
      </c>
      <c r="Y199" s="66">
        <f t="shared" si="69"/>
        <v>0</v>
      </c>
      <c r="Z199" s="66">
        <f t="shared" si="69"/>
        <v>0</v>
      </c>
      <c r="AA199" s="66">
        <f t="shared" si="60"/>
        <v>9</v>
      </c>
      <c r="AB199" s="66">
        <f t="shared" si="60"/>
        <v>0</v>
      </c>
      <c r="AC199" s="66">
        <f t="shared" si="62"/>
        <v>9</v>
      </c>
      <c r="AD199" s="66">
        <f t="shared" si="61"/>
        <v>18</v>
      </c>
      <c r="AE199" s="66">
        <f t="shared" si="61"/>
        <v>0</v>
      </c>
      <c r="AF199" s="66">
        <f t="shared" si="63"/>
        <v>18</v>
      </c>
      <c r="AG199" s="48"/>
      <c r="AH199" s="61"/>
      <c r="AI199" s="61"/>
      <c r="AJ199" s="61"/>
      <c r="AK199" s="61"/>
      <c r="AM199" s="44"/>
      <c r="AN199" s="44"/>
      <c r="AO199" s="44"/>
      <c r="AP199" s="44"/>
    </row>
    <row r="200" spans="1:42" s="55" customFormat="1" ht="42.75" customHeight="1" x14ac:dyDescent="0.2">
      <c r="A200" s="63">
        <v>14</v>
      </c>
      <c r="B200" s="63" t="s">
        <v>23</v>
      </c>
      <c r="C200" s="65">
        <v>0</v>
      </c>
      <c r="D200" s="65">
        <v>0</v>
      </c>
      <c r="E200" s="65">
        <v>0</v>
      </c>
      <c r="F200" s="65">
        <v>12</v>
      </c>
      <c r="G200" s="65">
        <v>0</v>
      </c>
      <c r="H200" s="65">
        <v>1</v>
      </c>
      <c r="I200" s="65">
        <v>0</v>
      </c>
      <c r="J200" s="65">
        <v>12</v>
      </c>
      <c r="K200" s="65">
        <v>0</v>
      </c>
      <c r="L200" s="65">
        <v>0</v>
      </c>
      <c r="M200" s="65">
        <v>0</v>
      </c>
      <c r="N200" s="65">
        <v>14</v>
      </c>
      <c r="O200" s="65">
        <v>0</v>
      </c>
      <c r="P200" s="65">
        <v>0</v>
      </c>
      <c r="Q200" s="65">
        <v>0</v>
      </c>
      <c r="R200" s="65">
        <v>0</v>
      </c>
      <c r="S200" s="65">
        <v>0</v>
      </c>
      <c r="T200" s="65">
        <v>0</v>
      </c>
      <c r="U200" s="65">
        <v>0</v>
      </c>
      <c r="V200" s="65">
        <v>0</v>
      </c>
      <c r="W200" s="65">
        <v>0</v>
      </c>
      <c r="X200" s="65">
        <v>0</v>
      </c>
      <c r="Y200" s="65">
        <v>0</v>
      </c>
      <c r="Z200" s="65">
        <v>0</v>
      </c>
      <c r="AA200" s="65">
        <f t="shared" si="60"/>
        <v>0</v>
      </c>
      <c r="AB200" s="65">
        <f t="shared" si="60"/>
        <v>1</v>
      </c>
      <c r="AC200" s="65">
        <f t="shared" si="62"/>
        <v>1</v>
      </c>
      <c r="AD200" s="65">
        <f t="shared" si="61"/>
        <v>0</v>
      </c>
      <c r="AE200" s="65">
        <f t="shared" si="61"/>
        <v>38</v>
      </c>
      <c r="AF200" s="65">
        <f t="shared" si="63"/>
        <v>38</v>
      </c>
      <c r="AG200" s="47"/>
      <c r="AH200" s="62"/>
      <c r="AI200" s="62"/>
      <c r="AJ200" s="62"/>
      <c r="AK200" s="62"/>
      <c r="AL200" s="62"/>
      <c r="AM200" s="56"/>
      <c r="AN200" s="56"/>
      <c r="AO200" s="56"/>
      <c r="AP200" s="56"/>
    </row>
    <row r="201" spans="1:42" s="55" customFormat="1" ht="42.75" customHeight="1" x14ac:dyDescent="0.2">
      <c r="A201" s="63">
        <v>15</v>
      </c>
      <c r="B201" s="63" t="s">
        <v>117</v>
      </c>
      <c r="C201" s="65">
        <v>3</v>
      </c>
      <c r="D201" s="65">
        <v>16</v>
      </c>
      <c r="E201" s="65">
        <v>10</v>
      </c>
      <c r="F201" s="65">
        <v>88</v>
      </c>
      <c r="G201" s="65">
        <v>4</v>
      </c>
      <c r="H201" s="65">
        <v>21</v>
      </c>
      <c r="I201" s="65">
        <v>19</v>
      </c>
      <c r="J201" s="65">
        <v>134</v>
      </c>
      <c r="K201" s="65">
        <v>12</v>
      </c>
      <c r="L201" s="65">
        <v>13</v>
      </c>
      <c r="M201" s="65">
        <v>33</v>
      </c>
      <c r="N201" s="65">
        <v>89</v>
      </c>
      <c r="O201" s="65">
        <v>0</v>
      </c>
      <c r="P201" s="65">
        <v>3</v>
      </c>
      <c r="Q201" s="65">
        <v>5</v>
      </c>
      <c r="R201" s="65">
        <v>8</v>
      </c>
      <c r="S201" s="65">
        <v>0</v>
      </c>
      <c r="T201" s="65">
        <v>0</v>
      </c>
      <c r="U201" s="65">
        <v>0</v>
      </c>
      <c r="V201" s="65">
        <v>0</v>
      </c>
      <c r="W201" s="65">
        <v>0</v>
      </c>
      <c r="X201" s="65">
        <v>0</v>
      </c>
      <c r="Y201" s="65">
        <v>0</v>
      </c>
      <c r="Z201" s="65">
        <v>0</v>
      </c>
      <c r="AA201" s="65">
        <f t="shared" si="60"/>
        <v>19</v>
      </c>
      <c r="AB201" s="65">
        <f t="shared" si="60"/>
        <v>53</v>
      </c>
      <c r="AC201" s="65">
        <f t="shared" si="62"/>
        <v>72</v>
      </c>
      <c r="AD201" s="65">
        <f t="shared" si="61"/>
        <v>67</v>
      </c>
      <c r="AE201" s="65">
        <f t="shared" si="61"/>
        <v>319</v>
      </c>
      <c r="AF201" s="65">
        <f t="shared" si="63"/>
        <v>386</v>
      </c>
      <c r="AG201" s="47"/>
      <c r="AH201" s="62"/>
      <c r="AI201" s="62"/>
      <c r="AJ201" s="62"/>
      <c r="AK201" s="62"/>
      <c r="AL201" s="62"/>
      <c r="AM201" s="56"/>
      <c r="AN201" s="56"/>
      <c r="AO201" s="56"/>
      <c r="AP201" s="56"/>
    </row>
    <row r="202" spans="1:42" s="125" customFormat="1" ht="42.75" customHeight="1" x14ac:dyDescent="0.2">
      <c r="A202" s="641" t="s">
        <v>89</v>
      </c>
      <c r="B202" s="642"/>
      <c r="C202" s="66">
        <f>SUM(C200:C201)</f>
        <v>3</v>
      </c>
      <c r="D202" s="66">
        <f t="shared" ref="D202:Z202" si="70">SUM(D200:D201)</f>
        <v>16</v>
      </c>
      <c r="E202" s="66">
        <f t="shared" si="70"/>
        <v>10</v>
      </c>
      <c r="F202" s="66">
        <f t="shared" si="70"/>
        <v>100</v>
      </c>
      <c r="G202" s="66">
        <f t="shared" si="70"/>
        <v>4</v>
      </c>
      <c r="H202" s="66">
        <f t="shared" si="70"/>
        <v>22</v>
      </c>
      <c r="I202" s="66">
        <f t="shared" si="70"/>
        <v>19</v>
      </c>
      <c r="J202" s="66">
        <f t="shared" si="70"/>
        <v>146</v>
      </c>
      <c r="K202" s="66">
        <f t="shared" si="70"/>
        <v>12</v>
      </c>
      <c r="L202" s="66">
        <f t="shared" si="70"/>
        <v>13</v>
      </c>
      <c r="M202" s="66">
        <f t="shared" si="70"/>
        <v>33</v>
      </c>
      <c r="N202" s="66">
        <f t="shared" si="70"/>
        <v>103</v>
      </c>
      <c r="O202" s="66">
        <f t="shared" si="70"/>
        <v>0</v>
      </c>
      <c r="P202" s="66">
        <f t="shared" si="70"/>
        <v>3</v>
      </c>
      <c r="Q202" s="66">
        <f t="shared" si="70"/>
        <v>5</v>
      </c>
      <c r="R202" s="66">
        <f t="shared" si="70"/>
        <v>8</v>
      </c>
      <c r="S202" s="66">
        <f t="shared" si="70"/>
        <v>0</v>
      </c>
      <c r="T202" s="66">
        <f t="shared" si="70"/>
        <v>0</v>
      </c>
      <c r="U202" s="66">
        <f t="shared" si="70"/>
        <v>0</v>
      </c>
      <c r="V202" s="66">
        <f t="shared" si="70"/>
        <v>0</v>
      </c>
      <c r="W202" s="66">
        <f t="shared" si="70"/>
        <v>0</v>
      </c>
      <c r="X202" s="66">
        <f t="shared" si="70"/>
        <v>0</v>
      </c>
      <c r="Y202" s="66">
        <f t="shared" si="70"/>
        <v>0</v>
      </c>
      <c r="Z202" s="66">
        <f t="shared" si="70"/>
        <v>0</v>
      </c>
      <c r="AA202" s="66">
        <f t="shared" si="60"/>
        <v>19</v>
      </c>
      <c r="AB202" s="66">
        <f t="shared" si="60"/>
        <v>54</v>
      </c>
      <c r="AC202" s="66">
        <f t="shared" si="62"/>
        <v>73</v>
      </c>
      <c r="AD202" s="66">
        <f t="shared" si="61"/>
        <v>67</v>
      </c>
      <c r="AE202" s="66">
        <f t="shared" si="61"/>
        <v>357</v>
      </c>
      <c r="AF202" s="66">
        <f t="shared" si="63"/>
        <v>424</v>
      </c>
      <c r="AG202" s="48"/>
      <c r="AH202" s="61"/>
      <c r="AI202" s="61"/>
      <c r="AJ202" s="61"/>
      <c r="AK202" s="61"/>
      <c r="AL202" s="61"/>
      <c r="AM202" s="44"/>
      <c r="AN202" s="44"/>
      <c r="AO202" s="44"/>
      <c r="AP202" s="44"/>
    </row>
    <row r="203" spans="1:42" s="55" customFormat="1" ht="42.75" customHeight="1" x14ac:dyDescent="0.2">
      <c r="A203" s="63">
        <v>16</v>
      </c>
      <c r="B203" s="63" t="s">
        <v>24</v>
      </c>
      <c r="C203" s="65">
        <v>0</v>
      </c>
      <c r="D203" s="65">
        <v>13</v>
      </c>
      <c r="E203" s="65">
        <v>1</v>
      </c>
      <c r="F203" s="65">
        <v>137</v>
      </c>
      <c r="G203" s="65">
        <v>5</v>
      </c>
      <c r="H203" s="65">
        <v>4</v>
      </c>
      <c r="I203" s="65">
        <v>16</v>
      </c>
      <c r="J203" s="65">
        <v>96</v>
      </c>
      <c r="K203" s="65">
        <v>7</v>
      </c>
      <c r="L203" s="65">
        <v>3</v>
      </c>
      <c r="M203" s="65">
        <v>27</v>
      </c>
      <c r="N203" s="65">
        <v>45</v>
      </c>
      <c r="O203" s="65">
        <v>0</v>
      </c>
      <c r="P203" s="65">
        <v>0</v>
      </c>
      <c r="Q203" s="65">
        <v>7</v>
      </c>
      <c r="R203" s="65">
        <v>0</v>
      </c>
      <c r="S203" s="65">
        <v>0</v>
      </c>
      <c r="T203" s="65">
        <v>0</v>
      </c>
      <c r="U203" s="65">
        <v>0</v>
      </c>
      <c r="V203" s="65">
        <v>0</v>
      </c>
      <c r="W203" s="65">
        <v>0</v>
      </c>
      <c r="X203" s="65">
        <v>0</v>
      </c>
      <c r="Y203" s="65">
        <v>0</v>
      </c>
      <c r="Z203" s="65">
        <v>0</v>
      </c>
      <c r="AA203" s="65">
        <f t="shared" si="60"/>
        <v>12</v>
      </c>
      <c r="AB203" s="65">
        <f t="shared" si="60"/>
        <v>20</v>
      </c>
      <c r="AC203" s="65">
        <f t="shared" si="62"/>
        <v>32</v>
      </c>
      <c r="AD203" s="65">
        <f t="shared" si="61"/>
        <v>51</v>
      </c>
      <c r="AE203" s="65">
        <f t="shared" si="61"/>
        <v>278</v>
      </c>
      <c r="AF203" s="65">
        <f t="shared" si="63"/>
        <v>329</v>
      </c>
      <c r="AG203" s="47"/>
      <c r="AH203" s="62"/>
      <c r="AI203" s="62"/>
      <c r="AJ203" s="62"/>
      <c r="AK203" s="62"/>
      <c r="AL203" s="62"/>
      <c r="AM203" s="56"/>
      <c r="AN203" s="56"/>
      <c r="AO203" s="56"/>
      <c r="AP203" s="56"/>
    </row>
    <row r="204" spans="1:42" s="55" customFormat="1" ht="42.75" customHeight="1" x14ac:dyDescent="0.2">
      <c r="A204" s="63">
        <v>17</v>
      </c>
      <c r="B204" s="63" t="s">
        <v>150</v>
      </c>
      <c r="C204" s="65">
        <v>6</v>
      </c>
      <c r="D204" s="65">
        <v>13</v>
      </c>
      <c r="E204" s="65">
        <v>7</v>
      </c>
      <c r="F204" s="65">
        <v>62</v>
      </c>
      <c r="G204" s="65">
        <v>10</v>
      </c>
      <c r="H204" s="65">
        <v>12</v>
      </c>
      <c r="I204" s="65">
        <v>10</v>
      </c>
      <c r="J204" s="65">
        <v>111</v>
      </c>
      <c r="K204" s="65">
        <v>3</v>
      </c>
      <c r="L204" s="65">
        <v>5</v>
      </c>
      <c r="M204" s="65">
        <v>3</v>
      </c>
      <c r="N204" s="65">
        <v>47</v>
      </c>
      <c r="O204" s="65">
        <v>0</v>
      </c>
      <c r="P204" s="65">
        <v>0</v>
      </c>
      <c r="Q204" s="65">
        <v>0</v>
      </c>
      <c r="R204" s="65">
        <v>0</v>
      </c>
      <c r="S204" s="65">
        <v>0</v>
      </c>
      <c r="T204" s="65">
        <v>0</v>
      </c>
      <c r="U204" s="65">
        <v>0</v>
      </c>
      <c r="V204" s="65">
        <v>0</v>
      </c>
      <c r="W204" s="65">
        <v>0</v>
      </c>
      <c r="X204" s="65">
        <v>0</v>
      </c>
      <c r="Y204" s="65">
        <v>0</v>
      </c>
      <c r="Z204" s="65">
        <v>0</v>
      </c>
      <c r="AA204" s="65">
        <f t="shared" si="60"/>
        <v>19</v>
      </c>
      <c r="AB204" s="65">
        <f t="shared" si="60"/>
        <v>30</v>
      </c>
      <c r="AC204" s="65">
        <f t="shared" si="62"/>
        <v>49</v>
      </c>
      <c r="AD204" s="65">
        <f t="shared" si="61"/>
        <v>20</v>
      </c>
      <c r="AE204" s="65">
        <f t="shared" si="61"/>
        <v>220</v>
      </c>
      <c r="AF204" s="65">
        <f t="shared" si="63"/>
        <v>240</v>
      </c>
      <c r="AG204" s="47"/>
      <c r="AH204" s="62"/>
      <c r="AI204" s="62"/>
      <c r="AJ204" s="62"/>
      <c r="AK204" s="62"/>
      <c r="AL204" s="62"/>
      <c r="AM204" s="56"/>
      <c r="AN204" s="56"/>
      <c r="AO204" s="56"/>
      <c r="AP204" s="56"/>
    </row>
    <row r="205" spans="1:42" s="55" customFormat="1" ht="42.75" customHeight="1" x14ac:dyDescent="0.2">
      <c r="A205" s="63">
        <v>18</v>
      </c>
      <c r="B205" s="63" t="s">
        <v>90</v>
      </c>
      <c r="C205" s="65">
        <v>0</v>
      </c>
      <c r="D205" s="65">
        <v>15</v>
      </c>
      <c r="E205" s="65">
        <v>3</v>
      </c>
      <c r="F205" s="65">
        <v>67</v>
      </c>
      <c r="G205" s="65">
        <v>0</v>
      </c>
      <c r="H205" s="65">
        <v>2</v>
      </c>
      <c r="I205" s="65">
        <v>3</v>
      </c>
      <c r="J205" s="65">
        <v>36</v>
      </c>
      <c r="K205" s="65">
        <v>0</v>
      </c>
      <c r="L205" s="65">
        <v>1</v>
      </c>
      <c r="M205" s="65">
        <v>11</v>
      </c>
      <c r="N205" s="65">
        <v>25</v>
      </c>
      <c r="O205" s="65">
        <v>0</v>
      </c>
      <c r="P205" s="65">
        <v>0</v>
      </c>
      <c r="Q205" s="65">
        <v>1</v>
      </c>
      <c r="R205" s="65">
        <v>0</v>
      </c>
      <c r="S205" s="65">
        <v>0</v>
      </c>
      <c r="T205" s="65">
        <v>0</v>
      </c>
      <c r="U205" s="65">
        <v>0</v>
      </c>
      <c r="V205" s="65">
        <v>0</v>
      </c>
      <c r="W205" s="65">
        <v>0</v>
      </c>
      <c r="X205" s="65">
        <v>0</v>
      </c>
      <c r="Y205" s="65">
        <v>0</v>
      </c>
      <c r="Z205" s="65">
        <v>0</v>
      </c>
      <c r="AA205" s="65">
        <f t="shared" si="60"/>
        <v>0</v>
      </c>
      <c r="AB205" s="65">
        <f t="shared" si="60"/>
        <v>18</v>
      </c>
      <c r="AC205" s="65">
        <f t="shared" si="62"/>
        <v>18</v>
      </c>
      <c r="AD205" s="65">
        <f t="shared" si="61"/>
        <v>18</v>
      </c>
      <c r="AE205" s="65">
        <f t="shared" si="61"/>
        <v>128</v>
      </c>
      <c r="AF205" s="65">
        <f t="shared" si="63"/>
        <v>146</v>
      </c>
      <c r="AG205" s="47"/>
      <c r="AH205" s="62"/>
      <c r="AI205" s="62"/>
      <c r="AJ205" s="62"/>
      <c r="AK205" s="62"/>
      <c r="AL205" s="62"/>
      <c r="AM205" s="56"/>
      <c r="AN205" s="56"/>
      <c r="AO205" s="56"/>
      <c r="AP205" s="56"/>
    </row>
    <row r="206" spans="1:42" s="55" customFormat="1" ht="42.75" customHeight="1" x14ac:dyDescent="0.2">
      <c r="A206" s="63">
        <v>19</v>
      </c>
      <c r="B206" s="63" t="s">
        <v>25</v>
      </c>
      <c r="C206" s="65">
        <v>4</v>
      </c>
      <c r="D206" s="65">
        <v>8</v>
      </c>
      <c r="E206" s="65">
        <v>11</v>
      </c>
      <c r="F206" s="65">
        <v>41</v>
      </c>
      <c r="G206" s="65">
        <v>3</v>
      </c>
      <c r="H206" s="65">
        <v>10</v>
      </c>
      <c r="I206" s="65">
        <v>11</v>
      </c>
      <c r="J206" s="65">
        <v>42</v>
      </c>
      <c r="K206" s="65">
        <v>6</v>
      </c>
      <c r="L206" s="65">
        <v>15</v>
      </c>
      <c r="M206" s="65">
        <v>35</v>
      </c>
      <c r="N206" s="65">
        <v>82</v>
      </c>
      <c r="O206" s="65">
        <v>0</v>
      </c>
      <c r="P206" s="65">
        <v>1</v>
      </c>
      <c r="Q206" s="65">
        <v>1</v>
      </c>
      <c r="R206" s="65">
        <v>8</v>
      </c>
      <c r="S206" s="65">
        <v>0</v>
      </c>
      <c r="T206" s="65">
        <v>0</v>
      </c>
      <c r="U206" s="65">
        <v>0</v>
      </c>
      <c r="V206" s="65">
        <v>0</v>
      </c>
      <c r="W206" s="65">
        <v>0</v>
      </c>
      <c r="X206" s="65">
        <v>0</v>
      </c>
      <c r="Y206" s="65">
        <v>0</v>
      </c>
      <c r="Z206" s="65">
        <v>2</v>
      </c>
      <c r="AA206" s="65">
        <f t="shared" si="60"/>
        <v>13</v>
      </c>
      <c r="AB206" s="65">
        <f t="shared" si="60"/>
        <v>34</v>
      </c>
      <c r="AC206" s="65">
        <f t="shared" si="62"/>
        <v>47</v>
      </c>
      <c r="AD206" s="65">
        <f t="shared" si="61"/>
        <v>58</v>
      </c>
      <c r="AE206" s="65">
        <f t="shared" si="61"/>
        <v>175</v>
      </c>
      <c r="AF206" s="65">
        <f t="shared" si="63"/>
        <v>233</v>
      </c>
      <c r="AG206" s="47"/>
      <c r="AH206" s="62"/>
      <c r="AI206" s="62"/>
      <c r="AJ206" s="62"/>
      <c r="AK206" s="62"/>
      <c r="AL206" s="62"/>
      <c r="AM206" s="56"/>
      <c r="AN206" s="56"/>
      <c r="AO206" s="56"/>
      <c r="AP206" s="56"/>
    </row>
    <row r="207" spans="1:42" s="125" customFormat="1" ht="42.75" customHeight="1" x14ac:dyDescent="0.2">
      <c r="A207" s="641" t="s">
        <v>88</v>
      </c>
      <c r="B207" s="642"/>
      <c r="C207" s="66">
        <f>SUM(C203:C206)</f>
        <v>10</v>
      </c>
      <c r="D207" s="66">
        <f t="shared" ref="D207:Z207" si="71">SUM(D203:D206)</f>
        <v>49</v>
      </c>
      <c r="E207" s="66">
        <f t="shared" si="71"/>
        <v>22</v>
      </c>
      <c r="F207" s="66">
        <f t="shared" si="71"/>
        <v>307</v>
      </c>
      <c r="G207" s="66">
        <f t="shared" si="71"/>
        <v>18</v>
      </c>
      <c r="H207" s="66">
        <f t="shared" si="71"/>
        <v>28</v>
      </c>
      <c r="I207" s="66">
        <f t="shared" si="71"/>
        <v>40</v>
      </c>
      <c r="J207" s="66">
        <f t="shared" si="71"/>
        <v>285</v>
      </c>
      <c r="K207" s="66">
        <f t="shared" si="71"/>
        <v>16</v>
      </c>
      <c r="L207" s="66">
        <f t="shared" si="71"/>
        <v>24</v>
      </c>
      <c r="M207" s="66">
        <f t="shared" si="71"/>
        <v>76</v>
      </c>
      <c r="N207" s="66">
        <f t="shared" si="71"/>
        <v>199</v>
      </c>
      <c r="O207" s="66">
        <f t="shared" si="71"/>
        <v>0</v>
      </c>
      <c r="P207" s="66">
        <f t="shared" si="71"/>
        <v>1</v>
      </c>
      <c r="Q207" s="66">
        <f t="shared" si="71"/>
        <v>9</v>
      </c>
      <c r="R207" s="66">
        <f t="shared" si="71"/>
        <v>8</v>
      </c>
      <c r="S207" s="66">
        <f t="shared" si="71"/>
        <v>0</v>
      </c>
      <c r="T207" s="66">
        <f t="shared" si="71"/>
        <v>0</v>
      </c>
      <c r="U207" s="66">
        <f t="shared" si="71"/>
        <v>0</v>
      </c>
      <c r="V207" s="66">
        <f t="shared" si="71"/>
        <v>0</v>
      </c>
      <c r="W207" s="66">
        <f t="shared" si="71"/>
        <v>0</v>
      </c>
      <c r="X207" s="66">
        <f t="shared" si="71"/>
        <v>0</v>
      </c>
      <c r="Y207" s="66">
        <f t="shared" si="71"/>
        <v>0</v>
      </c>
      <c r="Z207" s="66">
        <f t="shared" si="71"/>
        <v>2</v>
      </c>
      <c r="AA207" s="66">
        <f t="shared" si="60"/>
        <v>44</v>
      </c>
      <c r="AB207" s="66">
        <f t="shared" si="60"/>
        <v>102</v>
      </c>
      <c r="AC207" s="66">
        <f t="shared" si="62"/>
        <v>146</v>
      </c>
      <c r="AD207" s="66">
        <f t="shared" si="61"/>
        <v>147</v>
      </c>
      <c r="AE207" s="66">
        <f t="shared" si="61"/>
        <v>801</v>
      </c>
      <c r="AF207" s="66">
        <f t="shared" si="63"/>
        <v>948</v>
      </c>
      <c r="AG207" s="48"/>
      <c r="AH207" s="61"/>
      <c r="AI207" s="61"/>
      <c r="AJ207" s="61"/>
      <c r="AK207" s="61"/>
      <c r="AL207" s="61"/>
      <c r="AM207" s="44"/>
      <c r="AN207" s="44"/>
      <c r="AO207" s="44"/>
      <c r="AP207" s="44"/>
    </row>
    <row r="208" spans="1:42" s="55" customFormat="1" ht="42.75" customHeight="1" x14ac:dyDescent="0.2">
      <c r="A208" s="63">
        <v>20</v>
      </c>
      <c r="B208" s="63" t="s">
        <v>26</v>
      </c>
      <c r="C208" s="65">
        <v>1</v>
      </c>
      <c r="D208" s="65">
        <v>19</v>
      </c>
      <c r="E208" s="65">
        <v>3</v>
      </c>
      <c r="F208" s="65">
        <v>162</v>
      </c>
      <c r="G208" s="65">
        <v>0</v>
      </c>
      <c r="H208" s="65">
        <v>31</v>
      </c>
      <c r="I208" s="65">
        <v>1</v>
      </c>
      <c r="J208" s="65">
        <v>269</v>
      </c>
      <c r="K208" s="65">
        <v>0</v>
      </c>
      <c r="L208" s="65">
        <v>16</v>
      </c>
      <c r="M208" s="65">
        <v>5</v>
      </c>
      <c r="N208" s="65">
        <v>160</v>
      </c>
      <c r="O208" s="65">
        <v>1</v>
      </c>
      <c r="P208" s="65">
        <v>0</v>
      </c>
      <c r="Q208" s="65">
        <v>2</v>
      </c>
      <c r="R208" s="65">
        <v>6</v>
      </c>
      <c r="S208" s="65">
        <v>0</v>
      </c>
      <c r="T208" s="65">
        <v>0</v>
      </c>
      <c r="U208" s="65">
        <v>0</v>
      </c>
      <c r="V208" s="65">
        <v>0</v>
      </c>
      <c r="W208" s="65">
        <v>0</v>
      </c>
      <c r="X208" s="65">
        <v>0</v>
      </c>
      <c r="Y208" s="65">
        <v>0</v>
      </c>
      <c r="Z208" s="65">
        <v>0</v>
      </c>
      <c r="AA208" s="65">
        <f t="shared" si="60"/>
        <v>2</v>
      </c>
      <c r="AB208" s="65">
        <f t="shared" si="60"/>
        <v>66</v>
      </c>
      <c r="AC208" s="65">
        <f t="shared" si="62"/>
        <v>68</v>
      </c>
      <c r="AD208" s="65">
        <f t="shared" si="61"/>
        <v>11</v>
      </c>
      <c r="AE208" s="65">
        <f t="shared" si="61"/>
        <v>597</v>
      </c>
      <c r="AF208" s="65">
        <f t="shared" si="63"/>
        <v>608</v>
      </c>
      <c r="AG208" s="47"/>
      <c r="AH208" s="62"/>
      <c r="AI208" s="62"/>
      <c r="AJ208" s="62"/>
      <c r="AK208" s="62"/>
      <c r="AL208" s="62"/>
      <c r="AM208" s="56"/>
      <c r="AN208" s="56"/>
      <c r="AO208" s="56"/>
      <c r="AP208" s="56"/>
    </row>
    <row r="209" spans="1:42" s="55" customFormat="1" ht="42.75" customHeight="1" x14ac:dyDescent="0.2">
      <c r="A209" s="63">
        <v>21</v>
      </c>
      <c r="B209" s="63" t="s">
        <v>27</v>
      </c>
      <c r="C209" s="65">
        <v>0</v>
      </c>
      <c r="D209" s="65">
        <v>37</v>
      </c>
      <c r="E209" s="65">
        <v>0</v>
      </c>
      <c r="F209" s="65">
        <v>165</v>
      </c>
      <c r="G209" s="65">
        <v>0</v>
      </c>
      <c r="H209" s="65">
        <v>37</v>
      </c>
      <c r="I209" s="65">
        <v>9</v>
      </c>
      <c r="J209" s="65">
        <v>350</v>
      </c>
      <c r="K209" s="65">
        <v>4</v>
      </c>
      <c r="L209" s="65">
        <v>37</v>
      </c>
      <c r="M209" s="65">
        <v>34</v>
      </c>
      <c r="N209" s="65">
        <v>283</v>
      </c>
      <c r="O209" s="65">
        <v>1</v>
      </c>
      <c r="P209" s="65">
        <v>1</v>
      </c>
      <c r="Q209" s="65">
        <v>6</v>
      </c>
      <c r="R209" s="65">
        <v>7</v>
      </c>
      <c r="S209" s="65">
        <v>0</v>
      </c>
      <c r="T209" s="65">
        <v>0</v>
      </c>
      <c r="U209" s="65">
        <v>0</v>
      </c>
      <c r="V209" s="65">
        <v>0</v>
      </c>
      <c r="W209" s="65">
        <v>0</v>
      </c>
      <c r="X209" s="65">
        <v>0</v>
      </c>
      <c r="Y209" s="65">
        <v>0</v>
      </c>
      <c r="Z209" s="65">
        <v>0</v>
      </c>
      <c r="AA209" s="65">
        <f t="shared" si="60"/>
        <v>5</v>
      </c>
      <c r="AB209" s="65">
        <f t="shared" si="60"/>
        <v>112</v>
      </c>
      <c r="AC209" s="65">
        <f t="shared" si="62"/>
        <v>117</v>
      </c>
      <c r="AD209" s="65">
        <f t="shared" si="61"/>
        <v>49</v>
      </c>
      <c r="AE209" s="65">
        <f t="shared" si="61"/>
        <v>805</v>
      </c>
      <c r="AF209" s="65">
        <f t="shared" si="63"/>
        <v>854</v>
      </c>
      <c r="AG209" s="47"/>
      <c r="AH209" s="62"/>
      <c r="AI209" s="62"/>
      <c r="AJ209" s="62"/>
      <c r="AK209" s="62"/>
      <c r="AL209" s="62"/>
      <c r="AM209" s="56"/>
      <c r="AN209" s="56"/>
      <c r="AO209" s="56"/>
      <c r="AP209" s="56"/>
    </row>
    <row r="210" spans="1:42" s="55" customFormat="1" ht="42.75" customHeight="1" x14ac:dyDescent="0.2">
      <c r="A210" s="63">
        <v>22</v>
      </c>
      <c r="B210" s="63" t="s">
        <v>28</v>
      </c>
      <c r="C210" s="65">
        <v>0</v>
      </c>
      <c r="D210" s="65">
        <v>40</v>
      </c>
      <c r="E210" s="65">
        <v>0</v>
      </c>
      <c r="F210" s="65">
        <v>257</v>
      </c>
      <c r="G210" s="65">
        <v>0</v>
      </c>
      <c r="H210" s="65">
        <v>43</v>
      </c>
      <c r="I210" s="65">
        <v>5</v>
      </c>
      <c r="J210" s="65">
        <v>386</v>
      </c>
      <c r="K210" s="65">
        <v>0</v>
      </c>
      <c r="L210" s="65">
        <v>21</v>
      </c>
      <c r="M210" s="65">
        <v>5</v>
      </c>
      <c r="N210" s="65">
        <v>279</v>
      </c>
      <c r="O210" s="65">
        <v>0</v>
      </c>
      <c r="P210" s="65">
        <v>0</v>
      </c>
      <c r="Q210" s="65">
        <v>3</v>
      </c>
      <c r="R210" s="65">
        <v>6</v>
      </c>
      <c r="S210" s="65">
        <v>0</v>
      </c>
      <c r="T210" s="65">
        <v>0</v>
      </c>
      <c r="U210" s="65">
        <v>0</v>
      </c>
      <c r="V210" s="65">
        <v>0</v>
      </c>
      <c r="W210" s="65">
        <v>0</v>
      </c>
      <c r="X210" s="65">
        <v>0</v>
      </c>
      <c r="Y210" s="65">
        <v>0</v>
      </c>
      <c r="Z210" s="65">
        <v>0</v>
      </c>
      <c r="AA210" s="65">
        <f t="shared" si="60"/>
        <v>0</v>
      </c>
      <c r="AB210" s="65">
        <f t="shared" si="60"/>
        <v>104</v>
      </c>
      <c r="AC210" s="65">
        <f t="shared" si="62"/>
        <v>104</v>
      </c>
      <c r="AD210" s="65">
        <f t="shared" si="61"/>
        <v>13</v>
      </c>
      <c r="AE210" s="65">
        <f t="shared" si="61"/>
        <v>928</v>
      </c>
      <c r="AF210" s="65">
        <f t="shared" si="63"/>
        <v>941</v>
      </c>
      <c r="AG210" s="47"/>
      <c r="AH210" s="62"/>
      <c r="AI210" s="62"/>
      <c r="AJ210" s="62"/>
      <c r="AK210" s="62"/>
      <c r="AL210" s="62"/>
      <c r="AM210" s="56"/>
      <c r="AN210" s="56"/>
      <c r="AO210" s="56"/>
      <c r="AP210" s="56"/>
    </row>
    <row r="211" spans="1:42" s="55" customFormat="1" ht="42.75" customHeight="1" x14ac:dyDescent="0.2">
      <c r="A211" s="63">
        <v>23</v>
      </c>
      <c r="B211" s="63" t="s">
        <v>45</v>
      </c>
      <c r="C211" s="65">
        <v>0</v>
      </c>
      <c r="D211" s="65">
        <v>18</v>
      </c>
      <c r="E211" s="65">
        <v>0</v>
      </c>
      <c r="F211" s="65">
        <v>88</v>
      </c>
      <c r="G211" s="65">
        <v>0</v>
      </c>
      <c r="H211" s="65">
        <v>10</v>
      </c>
      <c r="I211" s="65">
        <v>0</v>
      </c>
      <c r="J211" s="65">
        <v>116</v>
      </c>
      <c r="K211" s="65">
        <v>0</v>
      </c>
      <c r="L211" s="65">
        <v>4</v>
      </c>
      <c r="M211" s="65">
        <v>0</v>
      </c>
      <c r="N211" s="65">
        <v>66</v>
      </c>
      <c r="O211" s="65">
        <v>0</v>
      </c>
      <c r="P211" s="65">
        <v>1</v>
      </c>
      <c r="Q211" s="65">
        <v>2</v>
      </c>
      <c r="R211" s="65">
        <v>2</v>
      </c>
      <c r="S211" s="65">
        <v>0</v>
      </c>
      <c r="T211" s="65">
        <v>0</v>
      </c>
      <c r="U211" s="65">
        <v>0</v>
      </c>
      <c r="V211" s="65">
        <v>0</v>
      </c>
      <c r="W211" s="65">
        <v>0</v>
      </c>
      <c r="X211" s="65">
        <v>0</v>
      </c>
      <c r="Y211" s="65">
        <v>0</v>
      </c>
      <c r="Z211" s="65">
        <v>0</v>
      </c>
      <c r="AA211" s="65">
        <f t="shared" si="60"/>
        <v>0</v>
      </c>
      <c r="AB211" s="65">
        <f t="shared" si="60"/>
        <v>33</v>
      </c>
      <c r="AC211" s="65">
        <f t="shared" si="62"/>
        <v>33</v>
      </c>
      <c r="AD211" s="65">
        <f t="shared" si="61"/>
        <v>2</v>
      </c>
      <c r="AE211" s="65">
        <f t="shared" si="61"/>
        <v>272</v>
      </c>
      <c r="AF211" s="65">
        <f t="shared" si="63"/>
        <v>274</v>
      </c>
      <c r="AG211" s="47"/>
      <c r="AH211" s="62"/>
      <c r="AI211" s="62"/>
      <c r="AJ211" s="62"/>
      <c r="AK211" s="62"/>
      <c r="AL211" s="62"/>
      <c r="AM211" s="56"/>
      <c r="AN211" s="56"/>
      <c r="AO211" s="56"/>
      <c r="AP211" s="56"/>
    </row>
    <row r="212" spans="1:42" s="125" customFormat="1" ht="42.75" customHeight="1" x14ac:dyDescent="0.2">
      <c r="A212" s="641" t="s">
        <v>29</v>
      </c>
      <c r="B212" s="642"/>
      <c r="C212" s="66">
        <f>SUM(C208:C211)</f>
        <v>1</v>
      </c>
      <c r="D212" s="66">
        <f t="shared" ref="D212:AA212" si="72">SUM(D208:D211)</f>
        <v>114</v>
      </c>
      <c r="E212" s="66">
        <f t="shared" si="72"/>
        <v>3</v>
      </c>
      <c r="F212" s="66">
        <f t="shared" si="72"/>
        <v>672</v>
      </c>
      <c r="G212" s="66">
        <f t="shared" si="72"/>
        <v>0</v>
      </c>
      <c r="H212" s="66">
        <f t="shared" si="72"/>
        <v>121</v>
      </c>
      <c r="I212" s="66">
        <f t="shared" si="72"/>
        <v>15</v>
      </c>
      <c r="J212" s="66">
        <f t="shared" si="72"/>
        <v>1121</v>
      </c>
      <c r="K212" s="66">
        <f t="shared" si="72"/>
        <v>4</v>
      </c>
      <c r="L212" s="66">
        <f t="shared" si="72"/>
        <v>78</v>
      </c>
      <c r="M212" s="66">
        <f t="shared" si="72"/>
        <v>44</v>
      </c>
      <c r="N212" s="66">
        <f t="shared" si="72"/>
        <v>788</v>
      </c>
      <c r="O212" s="66">
        <f t="shared" si="72"/>
        <v>2</v>
      </c>
      <c r="P212" s="66">
        <f t="shared" si="72"/>
        <v>2</v>
      </c>
      <c r="Q212" s="66">
        <f t="shared" si="72"/>
        <v>13</v>
      </c>
      <c r="R212" s="66">
        <f t="shared" si="72"/>
        <v>21</v>
      </c>
      <c r="S212" s="66">
        <f t="shared" si="72"/>
        <v>0</v>
      </c>
      <c r="T212" s="66">
        <f t="shared" si="72"/>
        <v>0</v>
      </c>
      <c r="U212" s="66">
        <f t="shared" si="72"/>
        <v>0</v>
      </c>
      <c r="V212" s="66">
        <f t="shared" si="72"/>
        <v>0</v>
      </c>
      <c r="W212" s="66">
        <f t="shared" si="72"/>
        <v>0</v>
      </c>
      <c r="X212" s="66">
        <f t="shared" si="72"/>
        <v>0</v>
      </c>
      <c r="Y212" s="66">
        <f t="shared" si="72"/>
        <v>0</v>
      </c>
      <c r="Z212" s="66">
        <f t="shared" si="72"/>
        <v>0</v>
      </c>
      <c r="AA212" s="66">
        <f t="shared" si="72"/>
        <v>7</v>
      </c>
      <c r="AB212" s="66">
        <f t="shared" ref="AB212:AB225" si="73">D212+H212+L212+P212+T212+X212</f>
        <v>315</v>
      </c>
      <c r="AC212" s="66">
        <f t="shared" si="62"/>
        <v>322</v>
      </c>
      <c r="AD212" s="66">
        <f t="shared" si="61"/>
        <v>75</v>
      </c>
      <c r="AE212" s="66">
        <f t="shared" si="61"/>
        <v>2602</v>
      </c>
      <c r="AF212" s="66">
        <f t="shared" si="63"/>
        <v>2677</v>
      </c>
      <c r="AG212" s="48"/>
      <c r="AH212" s="61"/>
      <c r="AI212" s="61"/>
      <c r="AJ212" s="61"/>
      <c r="AK212" s="61"/>
      <c r="AL212" s="61"/>
      <c r="AM212" s="44"/>
      <c r="AN212" s="44"/>
      <c r="AO212" s="44"/>
      <c r="AP212" s="44"/>
    </row>
    <row r="213" spans="1:42" s="125" customFormat="1" ht="42.75" customHeight="1" x14ac:dyDescent="0.2">
      <c r="A213" s="641" t="s">
        <v>30</v>
      </c>
      <c r="B213" s="642"/>
      <c r="C213" s="66">
        <f>C202+C207+C212</f>
        <v>14</v>
      </c>
      <c r="D213" s="66">
        <f t="shared" ref="D213:AA213" si="74">D202+D207+D212</f>
        <v>179</v>
      </c>
      <c r="E213" s="66">
        <f t="shared" si="74"/>
        <v>35</v>
      </c>
      <c r="F213" s="66">
        <f t="shared" si="74"/>
        <v>1079</v>
      </c>
      <c r="G213" s="66">
        <f t="shared" si="74"/>
        <v>22</v>
      </c>
      <c r="H213" s="66">
        <f t="shared" si="74"/>
        <v>171</v>
      </c>
      <c r="I213" s="66">
        <f t="shared" si="74"/>
        <v>74</v>
      </c>
      <c r="J213" s="66">
        <f t="shared" si="74"/>
        <v>1552</v>
      </c>
      <c r="K213" s="66">
        <f t="shared" si="74"/>
        <v>32</v>
      </c>
      <c r="L213" s="66">
        <f t="shared" si="74"/>
        <v>115</v>
      </c>
      <c r="M213" s="66">
        <f t="shared" si="74"/>
        <v>153</v>
      </c>
      <c r="N213" s="66">
        <f t="shared" si="74"/>
        <v>1090</v>
      </c>
      <c r="O213" s="66">
        <f t="shared" si="74"/>
        <v>2</v>
      </c>
      <c r="P213" s="66">
        <f t="shared" si="74"/>
        <v>6</v>
      </c>
      <c r="Q213" s="66">
        <f t="shared" si="74"/>
        <v>27</v>
      </c>
      <c r="R213" s="66">
        <f t="shared" si="74"/>
        <v>37</v>
      </c>
      <c r="S213" s="66">
        <f t="shared" si="74"/>
        <v>0</v>
      </c>
      <c r="T213" s="66">
        <f t="shared" si="74"/>
        <v>0</v>
      </c>
      <c r="U213" s="66">
        <f t="shared" si="74"/>
        <v>0</v>
      </c>
      <c r="V213" s="66">
        <f t="shared" si="74"/>
        <v>0</v>
      </c>
      <c r="W213" s="66">
        <f t="shared" si="74"/>
        <v>0</v>
      </c>
      <c r="X213" s="66">
        <f t="shared" si="74"/>
        <v>0</v>
      </c>
      <c r="Y213" s="66">
        <f t="shared" si="74"/>
        <v>0</v>
      </c>
      <c r="Z213" s="66">
        <f t="shared" si="74"/>
        <v>2</v>
      </c>
      <c r="AA213" s="66">
        <f t="shared" si="74"/>
        <v>70</v>
      </c>
      <c r="AB213" s="66">
        <f t="shared" si="73"/>
        <v>471</v>
      </c>
      <c r="AC213" s="66">
        <f t="shared" si="62"/>
        <v>541</v>
      </c>
      <c r="AD213" s="66">
        <f t="shared" si="61"/>
        <v>289</v>
      </c>
      <c r="AE213" s="66">
        <f t="shared" si="61"/>
        <v>3760</v>
      </c>
      <c r="AF213" s="66">
        <f t="shared" si="63"/>
        <v>4049</v>
      </c>
      <c r="AG213" s="48"/>
      <c r="AH213" s="61"/>
      <c r="AI213" s="61"/>
      <c r="AJ213" s="61"/>
      <c r="AK213" s="61"/>
      <c r="AL213" s="61"/>
      <c r="AM213" s="44"/>
      <c r="AN213" s="44"/>
      <c r="AO213" s="44"/>
      <c r="AP213" s="44"/>
    </row>
    <row r="214" spans="1:42" s="55" customFormat="1" ht="42.75" customHeight="1" x14ac:dyDescent="0.2">
      <c r="A214" s="63">
        <v>24</v>
      </c>
      <c r="B214" s="63" t="s">
        <v>31</v>
      </c>
      <c r="C214" s="65">
        <v>1</v>
      </c>
      <c r="D214" s="65">
        <v>72</v>
      </c>
      <c r="E214" s="65">
        <v>16</v>
      </c>
      <c r="F214" s="65">
        <v>409</v>
      </c>
      <c r="G214" s="65">
        <v>5</v>
      </c>
      <c r="H214" s="65">
        <v>75</v>
      </c>
      <c r="I214" s="65">
        <v>33</v>
      </c>
      <c r="J214" s="65">
        <v>367</v>
      </c>
      <c r="K214" s="65">
        <v>14</v>
      </c>
      <c r="L214" s="65">
        <v>91</v>
      </c>
      <c r="M214" s="65">
        <v>44</v>
      </c>
      <c r="N214" s="65">
        <v>481</v>
      </c>
      <c r="O214" s="65">
        <v>2</v>
      </c>
      <c r="P214" s="65">
        <v>2</v>
      </c>
      <c r="Q214" s="65">
        <v>13</v>
      </c>
      <c r="R214" s="65">
        <v>14</v>
      </c>
      <c r="S214" s="65">
        <v>0</v>
      </c>
      <c r="T214" s="65">
        <v>0</v>
      </c>
      <c r="U214" s="65">
        <v>2</v>
      </c>
      <c r="V214" s="65">
        <v>0</v>
      </c>
      <c r="W214" s="65">
        <v>0</v>
      </c>
      <c r="X214" s="65">
        <v>0</v>
      </c>
      <c r="Y214" s="65">
        <v>0</v>
      </c>
      <c r="Z214" s="65">
        <v>0</v>
      </c>
      <c r="AA214" s="65">
        <f>C214+G214+K214+O214+S214+W214</f>
        <v>22</v>
      </c>
      <c r="AB214" s="65">
        <f t="shared" si="73"/>
        <v>240</v>
      </c>
      <c r="AC214" s="65">
        <f t="shared" si="62"/>
        <v>262</v>
      </c>
      <c r="AD214" s="65">
        <f t="shared" si="61"/>
        <v>108</v>
      </c>
      <c r="AE214" s="65">
        <f t="shared" si="61"/>
        <v>1271</v>
      </c>
      <c r="AF214" s="65">
        <f t="shared" si="63"/>
        <v>1379</v>
      </c>
      <c r="AG214" s="47"/>
      <c r="AH214" s="62"/>
      <c r="AI214" s="62"/>
      <c r="AJ214" s="62"/>
      <c r="AK214" s="62"/>
      <c r="AL214" s="62"/>
      <c r="AM214" s="56"/>
      <c r="AN214" s="56"/>
      <c r="AO214" s="56"/>
    </row>
    <row r="215" spans="1:42" s="55" customFormat="1" ht="42.75" customHeight="1" x14ac:dyDescent="0.2">
      <c r="A215" s="63">
        <v>25</v>
      </c>
      <c r="B215" s="63" t="s">
        <v>147</v>
      </c>
      <c r="C215" s="65">
        <v>0</v>
      </c>
      <c r="D215" s="65">
        <v>18</v>
      </c>
      <c r="E215" s="65">
        <v>2</v>
      </c>
      <c r="F215" s="65">
        <v>231</v>
      </c>
      <c r="G215" s="65">
        <v>2</v>
      </c>
      <c r="H215" s="65">
        <v>18</v>
      </c>
      <c r="I215" s="65">
        <v>4</v>
      </c>
      <c r="J215" s="65">
        <v>214</v>
      </c>
      <c r="K215" s="65">
        <v>1</v>
      </c>
      <c r="L215" s="65">
        <v>31</v>
      </c>
      <c r="M215" s="65">
        <v>3</v>
      </c>
      <c r="N215" s="65">
        <v>269</v>
      </c>
      <c r="O215" s="65">
        <v>0</v>
      </c>
      <c r="P215" s="65">
        <v>1</v>
      </c>
      <c r="Q215" s="65">
        <v>1</v>
      </c>
      <c r="R215" s="65">
        <v>1</v>
      </c>
      <c r="S215" s="65">
        <v>0</v>
      </c>
      <c r="T215" s="65">
        <v>0</v>
      </c>
      <c r="U215" s="65">
        <v>0</v>
      </c>
      <c r="V215" s="65">
        <v>0</v>
      </c>
      <c r="W215" s="65">
        <v>0</v>
      </c>
      <c r="X215" s="65">
        <v>0</v>
      </c>
      <c r="Y215" s="65">
        <v>0</v>
      </c>
      <c r="Z215" s="65">
        <v>0</v>
      </c>
      <c r="AA215" s="65">
        <f>C215+G215+K215+O215+S215+W215</f>
        <v>3</v>
      </c>
      <c r="AB215" s="65">
        <f t="shared" si="73"/>
        <v>68</v>
      </c>
      <c r="AC215" s="65">
        <f t="shared" si="62"/>
        <v>71</v>
      </c>
      <c r="AD215" s="65">
        <f t="shared" si="61"/>
        <v>10</v>
      </c>
      <c r="AE215" s="65">
        <f t="shared" si="61"/>
        <v>715</v>
      </c>
      <c r="AF215" s="65">
        <f t="shared" si="63"/>
        <v>725</v>
      </c>
      <c r="AG215" s="47"/>
      <c r="AH215" s="62"/>
      <c r="AI215" s="62"/>
      <c r="AJ215" s="62"/>
      <c r="AK215" s="62"/>
      <c r="AL215" s="62"/>
      <c r="AM215" s="56"/>
      <c r="AN215" s="56"/>
      <c r="AO215" s="56"/>
    </row>
    <row r="216" spans="1:42" s="55" customFormat="1" ht="42.75" customHeight="1" x14ac:dyDescent="0.2">
      <c r="A216" s="63">
        <v>26</v>
      </c>
      <c r="B216" s="63" t="s">
        <v>32</v>
      </c>
      <c r="C216" s="65">
        <v>0</v>
      </c>
      <c r="D216" s="65">
        <v>53</v>
      </c>
      <c r="E216" s="65">
        <v>0</v>
      </c>
      <c r="F216" s="65">
        <v>405</v>
      </c>
      <c r="G216" s="65">
        <v>0</v>
      </c>
      <c r="H216" s="65">
        <v>91</v>
      </c>
      <c r="I216" s="65">
        <v>0</v>
      </c>
      <c r="J216" s="65">
        <v>658</v>
      </c>
      <c r="K216" s="65">
        <v>0</v>
      </c>
      <c r="L216" s="65">
        <v>48</v>
      </c>
      <c r="M216" s="65">
        <v>0</v>
      </c>
      <c r="N216" s="65">
        <v>396</v>
      </c>
      <c r="O216" s="65">
        <v>0</v>
      </c>
      <c r="P216" s="65">
        <v>0</v>
      </c>
      <c r="Q216" s="65">
        <v>0</v>
      </c>
      <c r="R216" s="65">
        <v>1</v>
      </c>
      <c r="S216" s="65">
        <v>0</v>
      </c>
      <c r="T216" s="65">
        <v>0</v>
      </c>
      <c r="U216" s="65">
        <v>0</v>
      </c>
      <c r="V216" s="65">
        <v>0</v>
      </c>
      <c r="W216" s="65">
        <v>0</v>
      </c>
      <c r="X216" s="65">
        <v>0</v>
      </c>
      <c r="Y216" s="65">
        <v>0</v>
      </c>
      <c r="Z216" s="65">
        <v>0</v>
      </c>
      <c r="AA216" s="65">
        <f>C216+G216+K216+O216+S216+W216</f>
        <v>0</v>
      </c>
      <c r="AB216" s="65">
        <f t="shared" si="73"/>
        <v>192</v>
      </c>
      <c r="AC216" s="65">
        <f t="shared" si="62"/>
        <v>192</v>
      </c>
      <c r="AD216" s="65">
        <f t="shared" si="61"/>
        <v>0</v>
      </c>
      <c r="AE216" s="65">
        <f t="shared" si="61"/>
        <v>1460</v>
      </c>
      <c r="AF216" s="65">
        <f t="shared" si="63"/>
        <v>1460</v>
      </c>
      <c r="AG216" s="47"/>
      <c r="AH216" s="62"/>
      <c r="AI216" s="62"/>
      <c r="AJ216" s="62"/>
      <c r="AK216" s="62"/>
      <c r="AL216" s="62"/>
      <c r="AM216" s="56"/>
      <c r="AN216" s="56"/>
      <c r="AO216" s="56"/>
    </row>
    <row r="217" spans="1:42" s="55" customFormat="1" ht="42.75" customHeight="1" x14ac:dyDescent="0.2">
      <c r="A217" s="63">
        <v>27</v>
      </c>
      <c r="B217" s="63" t="s">
        <v>33</v>
      </c>
      <c r="C217" s="65">
        <v>0</v>
      </c>
      <c r="D217" s="65">
        <v>62</v>
      </c>
      <c r="E217" s="65">
        <v>0</v>
      </c>
      <c r="F217" s="65">
        <v>533</v>
      </c>
      <c r="G217" s="65">
        <v>0</v>
      </c>
      <c r="H217" s="65">
        <v>76</v>
      </c>
      <c r="I217" s="65">
        <v>0</v>
      </c>
      <c r="J217" s="65">
        <v>669</v>
      </c>
      <c r="K217" s="65">
        <v>0</v>
      </c>
      <c r="L217" s="65">
        <v>79</v>
      </c>
      <c r="M217" s="65">
        <v>0</v>
      </c>
      <c r="N217" s="65">
        <v>576</v>
      </c>
      <c r="O217" s="65">
        <v>0</v>
      </c>
      <c r="P217" s="65">
        <v>0</v>
      </c>
      <c r="Q217" s="65">
        <v>0</v>
      </c>
      <c r="R217" s="65">
        <v>4</v>
      </c>
      <c r="S217" s="65">
        <v>0</v>
      </c>
      <c r="T217" s="65">
        <v>0</v>
      </c>
      <c r="U217" s="65">
        <v>0</v>
      </c>
      <c r="V217" s="65">
        <v>0</v>
      </c>
      <c r="W217" s="65">
        <v>0</v>
      </c>
      <c r="X217" s="65">
        <v>0</v>
      </c>
      <c r="Y217" s="65">
        <v>0</v>
      </c>
      <c r="Z217" s="65">
        <v>0</v>
      </c>
      <c r="AA217" s="65">
        <f>C217+G217+K217+O217+S217+W217</f>
        <v>0</v>
      </c>
      <c r="AB217" s="65">
        <f t="shared" si="73"/>
        <v>217</v>
      </c>
      <c r="AC217" s="65">
        <f t="shared" si="62"/>
        <v>217</v>
      </c>
      <c r="AD217" s="65">
        <f t="shared" si="61"/>
        <v>0</v>
      </c>
      <c r="AE217" s="65">
        <f t="shared" si="61"/>
        <v>1782</v>
      </c>
      <c r="AF217" s="65">
        <f t="shared" si="63"/>
        <v>1782</v>
      </c>
      <c r="AG217" s="47"/>
      <c r="AH217" s="62"/>
      <c r="AI217" s="62"/>
      <c r="AJ217" s="62"/>
      <c r="AK217" s="62"/>
      <c r="AL217" s="62"/>
      <c r="AM217" s="56"/>
      <c r="AN217" s="56"/>
      <c r="AO217" s="56"/>
    </row>
    <row r="218" spans="1:42" s="125" customFormat="1" ht="42.75" customHeight="1" x14ac:dyDescent="0.2">
      <c r="A218" s="641" t="s">
        <v>34</v>
      </c>
      <c r="B218" s="642"/>
      <c r="C218" s="66">
        <f>SUM(C214:C217)</f>
        <v>1</v>
      </c>
      <c r="D218" s="66">
        <f t="shared" ref="D218:AA218" si="75">SUM(D214:D217)</f>
        <v>205</v>
      </c>
      <c r="E218" s="66">
        <f t="shared" si="75"/>
        <v>18</v>
      </c>
      <c r="F218" s="66">
        <f t="shared" si="75"/>
        <v>1578</v>
      </c>
      <c r="G218" s="66">
        <f t="shared" si="75"/>
        <v>7</v>
      </c>
      <c r="H218" s="66">
        <f t="shared" si="75"/>
        <v>260</v>
      </c>
      <c r="I218" s="66">
        <f t="shared" si="75"/>
        <v>37</v>
      </c>
      <c r="J218" s="66">
        <f t="shared" si="75"/>
        <v>1908</v>
      </c>
      <c r="K218" s="66">
        <f t="shared" si="75"/>
        <v>15</v>
      </c>
      <c r="L218" s="66">
        <f t="shared" si="75"/>
        <v>249</v>
      </c>
      <c r="M218" s="66">
        <f t="shared" si="75"/>
        <v>47</v>
      </c>
      <c r="N218" s="66">
        <f t="shared" si="75"/>
        <v>1722</v>
      </c>
      <c r="O218" s="66">
        <f t="shared" si="75"/>
        <v>2</v>
      </c>
      <c r="P218" s="66">
        <f t="shared" si="75"/>
        <v>3</v>
      </c>
      <c r="Q218" s="66">
        <f t="shared" si="75"/>
        <v>14</v>
      </c>
      <c r="R218" s="66">
        <f t="shared" si="75"/>
        <v>20</v>
      </c>
      <c r="S218" s="66">
        <f t="shared" si="75"/>
        <v>0</v>
      </c>
      <c r="T218" s="66">
        <f t="shared" si="75"/>
        <v>0</v>
      </c>
      <c r="U218" s="66">
        <f t="shared" si="75"/>
        <v>2</v>
      </c>
      <c r="V218" s="66">
        <f t="shared" si="75"/>
        <v>0</v>
      </c>
      <c r="W218" s="66">
        <f t="shared" si="75"/>
        <v>0</v>
      </c>
      <c r="X218" s="66">
        <f t="shared" si="75"/>
        <v>0</v>
      </c>
      <c r="Y218" s="66">
        <f t="shared" si="75"/>
        <v>0</v>
      </c>
      <c r="Z218" s="66">
        <f t="shared" si="75"/>
        <v>0</v>
      </c>
      <c r="AA218" s="66">
        <f t="shared" si="75"/>
        <v>25</v>
      </c>
      <c r="AB218" s="66">
        <f t="shared" si="73"/>
        <v>717</v>
      </c>
      <c r="AC218" s="66">
        <f t="shared" si="62"/>
        <v>742</v>
      </c>
      <c r="AD218" s="66">
        <f t="shared" si="61"/>
        <v>118</v>
      </c>
      <c r="AE218" s="66">
        <f t="shared" si="61"/>
        <v>5228</v>
      </c>
      <c r="AF218" s="66">
        <f t="shared" si="63"/>
        <v>5346</v>
      </c>
      <c r="AG218" s="48"/>
      <c r="AH218" s="121"/>
      <c r="AI218" s="121"/>
      <c r="AJ218" s="61"/>
      <c r="AK218" s="61"/>
      <c r="AL218" s="61"/>
      <c r="AM218" s="44"/>
      <c r="AN218" s="44"/>
      <c r="AO218" s="44"/>
    </row>
    <row r="219" spans="1:42" s="55" customFormat="1" ht="42.75" customHeight="1" x14ac:dyDescent="0.2">
      <c r="A219" s="63">
        <v>28</v>
      </c>
      <c r="B219" s="63" t="s">
        <v>35</v>
      </c>
      <c r="C219" s="65">
        <v>0</v>
      </c>
      <c r="D219" s="65">
        <v>43</v>
      </c>
      <c r="E219" s="65">
        <v>0</v>
      </c>
      <c r="F219" s="65">
        <v>311</v>
      </c>
      <c r="G219" s="65">
        <v>0</v>
      </c>
      <c r="H219" s="65">
        <v>52</v>
      </c>
      <c r="I219" s="65">
        <v>6</v>
      </c>
      <c r="J219" s="65">
        <v>286</v>
      </c>
      <c r="K219" s="65">
        <v>2</v>
      </c>
      <c r="L219" s="65">
        <v>40</v>
      </c>
      <c r="M219" s="65">
        <v>30</v>
      </c>
      <c r="N219" s="65">
        <v>262</v>
      </c>
      <c r="O219" s="65">
        <v>0</v>
      </c>
      <c r="P219" s="65">
        <v>0</v>
      </c>
      <c r="Q219" s="65">
        <v>8</v>
      </c>
      <c r="R219" s="65">
        <v>1</v>
      </c>
      <c r="S219" s="65">
        <v>0</v>
      </c>
      <c r="T219" s="65">
        <v>0</v>
      </c>
      <c r="U219" s="65">
        <v>0</v>
      </c>
      <c r="V219" s="65">
        <v>0</v>
      </c>
      <c r="W219" s="65">
        <v>0</v>
      </c>
      <c r="X219" s="65">
        <v>0</v>
      </c>
      <c r="Y219" s="65">
        <v>1</v>
      </c>
      <c r="Z219" s="65">
        <v>0</v>
      </c>
      <c r="AA219" s="65">
        <f>C219+G219+K219+O219+S219+W219</f>
        <v>2</v>
      </c>
      <c r="AB219" s="65">
        <f t="shared" si="73"/>
        <v>135</v>
      </c>
      <c r="AC219" s="65">
        <f t="shared" si="62"/>
        <v>137</v>
      </c>
      <c r="AD219" s="65">
        <f t="shared" si="61"/>
        <v>45</v>
      </c>
      <c r="AE219" s="65">
        <f t="shared" si="61"/>
        <v>860</v>
      </c>
      <c r="AF219" s="65">
        <f t="shared" si="63"/>
        <v>905</v>
      </c>
      <c r="AG219" s="47"/>
      <c r="AH219" s="62"/>
      <c r="AI219" s="62"/>
      <c r="AJ219" s="62"/>
      <c r="AK219" s="62"/>
      <c r="AL219" s="62"/>
      <c r="AM219" s="56"/>
      <c r="AN219" s="56"/>
      <c r="AO219" s="56"/>
    </row>
    <row r="220" spans="1:42" s="55" customFormat="1" ht="42.75" customHeight="1" x14ac:dyDescent="0.2">
      <c r="A220" s="63">
        <v>29</v>
      </c>
      <c r="B220" s="63" t="s">
        <v>36</v>
      </c>
      <c r="C220" s="65">
        <v>0</v>
      </c>
      <c r="D220" s="65">
        <v>55</v>
      </c>
      <c r="E220" s="65">
        <v>1</v>
      </c>
      <c r="F220" s="65">
        <v>348</v>
      </c>
      <c r="G220" s="65">
        <v>0</v>
      </c>
      <c r="H220" s="65">
        <v>47</v>
      </c>
      <c r="I220" s="65">
        <v>0</v>
      </c>
      <c r="J220" s="65">
        <v>329</v>
      </c>
      <c r="K220" s="65">
        <v>1</v>
      </c>
      <c r="L220" s="65">
        <v>51</v>
      </c>
      <c r="M220" s="65">
        <v>7</v>
      </c>
      <c r="N220" s="65">
        <v>294</v>
      </c>
      <c r="O220" s="65">
        <v>0</v>
      </c>
      <c r="P220" s="65">
        <v>0</v>
      </c>
      <c r="Q220" s="65">
        <v>1</v>
      </c>
      <c r="R220" s="65">
        <v>0</v>
      </c>
      <c r="S220" s="65">
        <v>0</v>
      </c>
      <c r="T220" s="65">
        <v>0</v>
      </c>
      <c r="U220" s="65">
        <v>0</v>
      </c>
      <c r="V220" s="65">
        <v>0</v>
      </c>
      <c r="W220" s="65">
        <v>0</v>
      </c>
      <c r="X220" s="65">
        <v>0</v>
      </c>
      <c r="Y220" s="65">
        <v>0</v>
      </c>
      <c r="Z220" s="65">
        <v>0</v>
      </c>
      <c r="AA220" s="65">
        <f>C220+G220+K220+O220+S220+W220</f>
        <v>1</v>
      </c>
      <c r="AB220" s="65">
        <f t="shared" si="73"/>
        <v>153</v>
      </c>
      <c r="AC220" s="65">
        <f t="shared" si="62"/>
        <v>154</v>
      </c>
      <c r="AD220" s="65">
        <f t="shared" si="61"/>
        <v>9</v>
      </c>
      <c r="AE220" s="65">
        <f t="shared" si="61"/>
        <v>971</v>
      </c>
      <c r="AF220" s="65">
        <f t="shared" si="63"/>
        <v>980</v>
      </c>
      <c r="AG220" s="47"/>
      <c r="AH220" s="62"/>
      <c r="AI220" s="62"/>
      <c r="AJ220" s="62"/>
      <c r="AK220" s="62"/>
      <c r="AL220" s="62"/>
      <c r="AM220" s="56"/>
      <c r="AN220" s="56"/>
      <c r="AO220" s="56"/>
    </row>
    <row r="221" spans="1:42" s="55" customFormat="1" ht="42.75" customHeight="1" x14ac:dyDescent="0.2">
      <c r="A221" s="63">
        <v>30</v>
      </c>
      <c r="B221" s="63" t="s">
        <v>37</v>
      </c>
      <c r="C221" s="65">
        <v>0</v>
      </c>
      <c r="D221" s="65">
        <v>49</v>
      </c>
      <c r="E221" s="65">
        <v>0</v>
      </c>
      <c r="F221" s="65">
        <v>396</v>
      </c>
      <c r="G221" s="65">
        <v>0</v>
      </c>
      <c r="H221" s="65">
        <v>38</v>
      </c>
      <c r="I221" s="65">
        <v>0</v>
      </c>
      <c r="J221" s="65">
        <v>307</v>
      </c>
      <c r="K221" s="65">
        <v>0</v>
      </c>
      <c r="L221" s="65">
        <v>42</v>
      </c>
      <c r="M221" s="65">
        <v>0</v>
      </c>
      <c r="N221" s="65">
        <v>241</v>
      </c>
      <c r="O221" s="65">
        <v>0</v>
      </c>
      <c r="P221" s="65">
        <v>0</v>
      </c>
      <c r="Q221" s="65">
        <v>0</v>
      </c>
      <c r="R221" s="65">
        <v>3</v>
      </c>
      <c r="S221" s="65">
        <v>0</v>
      </c>
      <c r="T221" s="65">
        <v>0</v>
      </c>
      <c r="U221" s="65">
        <v>0</v>
      </c>
      <c r="V221" s="65">
        <v>0</v>
      </c>
      <c r="W221" s="65">
        <v>0</v>
      </c>
      <c r="X221" s="65">
        <v>0</v>
      </c>
      <c r="Y221" s="65">
        <v>0</v>
      </c>
      <c r="Z221" s="65">
        <v>0</v>
      </c>
      <c r="AA221" s="65">
        <f>C221+G221+K221+O221+S221+W221</f>
        <v>0</v>
      </c>
      <c r="AB221" s="65">
        <f t="shared" si="73"/>
        <v>129</v>
      </c>
      <c r="AC221" s="65">
        <f t="shared" si="62"/>
        <v>129</v>
      </c>
      <c r="AD221" s="65">
        <f t="shared" si="61"/>
        <v>0</v>
      </c>
      <c r="AE221" s="65">
        <f t="shared" si="61"/>
        <v>947</v>
      </c>
      <c r="AF221" s="65">
        <f t="shared" si="63"/>
        <v>947</v>
      </c>
      <c r="AG221" s="47"/>
      <c r="AH221" s="62"/>
      <c r="AI221" s="62"/>
      <c r="AJ221" s="62"/>
      <c r="AK221" s="62"/>
      <c r="AL221" s="62"/>
      <c r="AM221" s="56"/>
      <c r="AN221" s="56"/>
      <c r="AO221" s="56"/>
    </row>
    <row r="222" spans="1:42" s="55" customFormat="1" ht="42.75" customHeight="1" x14ac:dyDescent="0.2">
      <c r="A222" s="63">
        <v>31</v>
      </c>
      <c r="B222" s="63" t="s">
        <v>38</v>
      </c>
      <c r="C222" s="65">
        <v>0</v>
      </c>
      <c r="D222" s="65">
        <v>55</v>
      </c>
      <c r="E222" s="65">
        <v>4</v>
      </c>
      <c r="F222" s="65">
        <v>570</v>
      </c>
      <c r="G222" s="65">
        <v>0</v>
      </c>
      <c r="H222" s="65">
        <v>57</v>
      </c>
      <c r="I222" s="65">
        <v>6</v>
      </c>
      <c r="J222" s="65">
        <v>401</v>
      </c>
      <c r="K222" s="65">
        <v>0</v>
      </c>
      <c r="L222" s="65">
        <v>32</v>
      </c>
      <c r="M222" s="65">
        <v>11</v>
      </c>
      <c r="N222" s="65">
        <v>249</v>
      </c>
      <c r="O222" s="65">
        <v>2</v>
      </c>
      <c r="P222" s="65">
        <v>0</v>
      </c>
      <c r="Q222" s="65">
        <v>4</v>
      </c>
      <c r="R222" s="65">
        <v>0</v>
      </c>
      <c r="S222" s="65">
        <v>0</v>
      </c>
      <c r="T222" s="65">
        <v>0</v>
      </c>
      <c r="U222" s="65">
        <v>0</v>
      </c>
      <c r="V222" s="65">
        <v>0</v>
      </c>
      <c r="W222" s="65">
        <v>0</v>
      </c>
      <c r="X222" s="65">
        <v>0</v>
      </c>
      <c r="Y222" s="65">
        <v>0</v>
      </c>
      <c r="Z222" s="65">
        <v>0</v>
      </c>
      <c r="AA222" s="65">
        <f>C222+G222+K222+O222+S222+W222</f>
        <v>2</v>
      </c>
      <c r="AB222" s="65">
        <f t="shared" si="73"/>
        <v>144</v>
      </c>
      <c r="AC222" s="65">
        <f t="shared" si="62"/>
        <v>146</v>
      </c>
      <c r="AD222" s="65">
        <f t="shared" si="61"/>
        <v>25</v>
      </c>
      <c r="AE222" s="65">
        <f t="shared" si="61"/>
        <v>1220</v>
      </c>
      <c r="AF222" s="65">
        <f t="shared" si="63"/>
        <v>1245</v>
      </c>
      <c r="AG222" s="47"/>
      <c r="AH222" s="62"/>
      <c r="AI222" s="62"/>
      <c r="AJ222" s="62"/>
      <c r="AK222" s="62"/>
      <c r="AL222" s="62"/>
      <c r="AM222" s="56"/>
      <c r="AN222" s="56"/>
      <c r="AO222" s="56"/>
    </row>
    <row r="223" spans="1:42" s="125" customFormat="1" ht="51" customHeight="1" x14ac:dyDescent="0.2">
      <c r="A223" s="641" t="s">
        <v>39</v>
      </c>
      <c r="B223" s="642"/>
      <c r="C223" s="66">
        <v>0</v>
      </c>
      <c r="D223" s="66">
        <v>202</v>
      </c>
      <c r="E223" s="66">
        <v>5</v>
      </c>
      <c r="F223" s="66">
        <v>1625</v>
      </c>
      <c r="G223" s="66">
        <v>0</v>
      </c>
      <c r="H223" s="66">
        <v>194</v>
      </c>
      <c r="I223" s="66">
        <v>12</v>
      </c>
      <c r="J223" s="66">
        <v>1323</v>
      </c>
      <c r="K223" s="66">
        <v>3</v>
      </c>
      <c r="L223" s="66">
        <v>165</v>
      </c>
      <c r="M223" s="66">
        <v>48</v>
      </c>
      <c r="N223" s="66">
        <v>1046</v>
      </c>
      <c r="O223" s="66">
        <v>2</v>
      </c>
      <c r="P223" s="66">
        <v>0</v>
      </c>
      <c r="Q223" s="66">
        <v>13</v>
      </c>
      <c r="R223" s="66">
        <v>4</v>
      </c>
      <c r="S223" s="66">
        <v>0</v>
      </c>
      <c r="T223" s="66">
        <v>0</v>
      </c>
      <c r="U223" s="66">
        <v>0</v>
      </c>
      <c r="V223" s="66">
        <v>0</v>
      </c>
      <c r="W223" s="66">
        <v>0</v>
      </c>
      <c r="X223" s="66">
        <v>0</v>
      </c>
      <c r="Y223" s="66">
        <v>1</v>
      </c>
      <c r="Z223" s="66">
        <v>0</v>
      </c>
      <c r="AA223" s="66">
        <f>SUM(AA219:AA222)</f>
        <v>5</v>
      </c>
      <c r="AB223" s="66">
        <f t="shared" si="73"/>
        <v>561</v>
      </c>
      <c r="AC223" s="66">
        <f t="shared" si="62"/>
        <v>566</v>
      </c>
      <c r="AD223" s="66">
        <f t="shared" si="61"/>
        <v>79</v>
      </c>
      <c r="AE223" s="66">
        <f t="shared" si="61"/>
        <v>3998</v>
      </c>
      <c r="AF223" s="66">
        <f t="shared" si="63"/>
        <v>4077</v>
      </c>
      <c r="AG223" s="48"/>
      <c r="AH223" s="61"/>
      <c r="AI223" s="61"/>
      <c r="AJ223" s="61"/>
      <c r="AK223" s="61"/>
      <c r="AL223" s="61"/>
      <c r="AM223" s="44"/>
      <c r="AN223" s="44"/>
      <c r="AO223" s="44"/>
    </row>
    <row r="224" spans="1:42" s="125" customFormat="1" ht="42.75" customHeight="1" x14ac:dyDescent="0.2">
      <c r="A224" s="641" t="s">
        <v>87</v>
      </c>
      <c r="B224" s="642"/>
      <c r="C224" s="66">
        <f>C218+C223</f>
        <v>1</v>
      </c>
      <c r="D224" s="66">
        <f t="shared" ref="D224:Z224" si="76">D218+D223</f>
        <v>407</v>
      </c>
      <c r="E224" s="66">
        <f t="shared" si="76"/>
        <v>23</v>
      </c>
      <c r="F224" s="66">
        <f t="shared" si="76"/>
        <v>3203</v>
      </c>
      <c r="G224" s="66">
        <f t="shared" si="76"/>
        <v>7</v>
      </c>
      <c r="H224" s="66">
        <f t="shared" si="76"/>
        <v>454</v>
      </c>
      <c r="I224" s="66">
        <f t="shared" si="76"/>
        <v>49</v>
      </c>
      <c r="J224" s="66">
        <f t="shared" si="76"/>
        <v>3231</v>
      </c>
      <c r="K224" s="66">
        <f t="shared" si="76"/>
        <v>18</v>
      </c>
      <c r="L224" s="66">
        <f t="shared" si="76"/>
        <v>414</v>
      </c>
      <c r="M224" s="66">
        <f t="shared" si="76"/>
        <v>95</v>
      </c>
      <c r="N224" s="66">
        <f t="shared" si="76"/>
        <v>2768</v>
      </c>
      <c r="O224" s="66">
        <f t="shared" si="76"/>
        <v>4</v>
      </c>
      <c r="P224" s="66">
        <f t="shared" si="76"/>
        <v>3</v>
      </c>
      <c r="Q224" s="66">
        <f t="shared" si="76"/>
        <v>27</v>
      </c>
      <c r="R224" s="66">
        <f t="shared" si="76"/>
        <v>24</v>
      </c>
      <c r="S224" s="66">
        <f t="shared" si="76"/>
        <v>0</v>
      </c>
      <c r="T224" s="66">
        <f t="shared" si="76"/>
        <v>0</v>
      </c>
      <c r="U224" s="66">
        <f t="shared" si="76"/>
        <v>2</v>
      </c>
      <c r="V224" s="66">
        <f t="shared" si="76"/>
        <v>0</v>
      </c>
      <c r="W224" s="66">
        <f t="shared" si="76"/>
        <v>0</v>
      </c>
      <c r="X224" s="66">
        <f t="shared" si="76"/>
        <v>0</v>
      </c>
      <c r="Y224" s="66">
        <f t="shared" si="76"/>
        <v>1</v>
      </c>
      <c r="Z224" s="66">
        <f t="shared" si="76"/>
        <v>0</v>
      </c>
      <c r="AA224" s="66">
        <f>AA218+AA223</f>
        <v>30</v>
      </c>
      <c r="AB224" s="66">
        <f t="shared" si="73"/>
        <v>1278</v>
      </c>
      <c r="AC224" s="66">
        <f t="shared" si="62"/>
        <v>1308</v>
      </c>
      <c r="AD224" s="66">
        <f t="shared" si="61"/>
        <v>197</v>
      </c>
      <c r="AE224" s="66">
        <f t="shared" si="61"/>
        <v>9226</v>
      </c>
      <c r="AF224" s="66">
        <f t="shared" si="63"/>
        <v>9423</v>
      </c>
      <c r="AG224" s="48"/>
      <c r="AH224" s="61"/>
      <c r="AI224" s="61"/>
      <c r="AJ224" s="61"/>
      <c r="AK224" s="61"/>
      <c r="AL224" s="61"/>
      <c r="AM224" s="44"/>
      <c r="AN224" s="44"/>
      <c r="AO224" s="44"/>
    </row>
    <row r="225" spans="1:41" s="125" customFormat="1" ht="42.75" customHeight="1" x14ac:dyDescent="0.2">
      <c r="A225" s="643" t="s">
        <v>40</v>
      </c>
      <c r="B225" s="643"/>
      <c r="C225" s="66">
        <f>C189+C199+C213+C224</f>
        <v>15</v>
      </c>
      <c r="D225" s="66">
        <f t="shared" ref="D225:AA225" si="77">D189+D199+D213+D224</f>
        <v>586</v>
      </c>
      <c r="E225" s="66">
        <f t="shared" si="77"/>
        <v>58</v>
      </c>
      <c r="F225" s="66">
        <f t="shared" si="77"/>
        <v>4282</v>
      </c>
      <c r="G225" s="66">
        <f t="shared" si="77"/>
        <v>29</v>
      </c>
      <c r="H225" s="66">
        <f t="shared" si="77"/>
        <v>625</v>
      </c>
      <c r="I225" s="66">
        <f t="shared" si="77"/>
        <v>124</v>
      </c>
      <c r="J225" s="66">
        <f t="shared" si="77"/>
        <v>4783</v>
      </c>
      <c r="K225" s="66">
        <f t="shared" si="77"/>
        <v>55</v>
      </c>
      <c r="L225" s="66">
        <f t="shared" si="77"/>
        <v>529</v>
      </c>
      <c r="M225" s="66">
        <f t="shared" si="77"/>
        <v>259</v>
      </c>
      <c r="N225" s="66">
        <f t="shared" si="77"/>
        <v>3858</v>
      </c>
      <c r="O225" s="66">
        <f t="shared" si="77"/>
        <v>10</v>
      </c>
      <c r="P225" s="66">
        <f t="shared" si="77"/>
        <v>9</v>
      </c>
      <c r="Q225" s="66">
        <f t="shared" si="77"/>
        <v>60</v>
      </c>
      <c r="R225" s="66">
        <f t="shared" si="77"/>
        <v>61</v>
      </c>
      <c r="S225" s="66">
        <f t="shared" si="77"/>
        <v>0</v>
      </c>
      <c r="T225" s="66">
        <f t="shared" si="77"/>
        <v>0</v>
      </c>
      <c r="U225" s="66">
        <f t="shared" si="77"/>
        <v>5</v>
      </c>
      <c r="V225" s="66">
        <f t="shared" si="77"/>
        <v>0</v>
      </c>
      <c r="W225" s="66">
        <f t="shared" si="77"/>
        <v>0</v>
      </c>
      <c r="X225" s="66">
        <f t="shared" si="77"/>
        <v>0</v>
      </c>
      <c r="Y225" s="66">
        <f t="shared" si="77"/>
        <v>1</v>
      </c>
      <c r="Z225" s="66">
        <f t="shared" si="77"/>
        <v>2</v>
      </c>
      <c r="AA225" s="66">
        <f t="shared" si="77"/>
        <v>109</v>
      </c>
      <c r="AB225" s="66">
        <f t="shared" si="73"/>
        <v>1749</v>
      </c>
      <c r="AC225" s="66">
        <f t="shared" si="62"/>
        <v>1858</v>
      </c>
      <c r="AD225" s="66">
        <f t="shared" si="61"/>
        <v>507</v>
      </c>
      <c r="AE225" s="66">
        <f t="shared" si="61"/>
        <v>12986</v>
      </c>
      <c r="AF225" s="66">
        <f t="shared" si="63"/>
        <v>13493</v>
      </c>
      <c r="AG225" s="48"/>
      <c r="AH225" s="132"/>
      <c r="AI225" s="61"/>
      <c r="AJ225" s="61"/>
      <c r="AL225" s="61"/>
      <c r="AM225" s="44"/>
      <c r="AN225" s="44"/>
      <c r="AO225" s="44"/>
    </row>
    <row r="226" spans="1:41" s="125" customFormat="1" ht="38.25" customHeight="1" x14ac:dyDescent="0.2">
      <c r="A226" s="121"/>
      <c r="B226" s="121"/>
      <c r="C226" s="121"/>
      <c r="D226" s="121">
        <f>C225+D225</f>
        <v>601</v>
      </c>
      <c r="E226" s="121"/>
      <c r="F226" s="121"/>
      <c r="G226" s="121"/>
      <c r="H226" s="121">
        <f>G225+H225</f>
        <v>654</v>
      </c>
      <c r="I226" s="121"/>
      <c r="J226" s="121"/>
      <c r="K226" s="121"/>
      <c r="L226" s="121">
        <f>K225+L225</f>
        <v>584</v>
      </c>
      <c r="M226" s="121"/>
      <c r="N226" s="121"/>
      <c r="O226" s="121"/>
      <c r="P226" s="121">
        <f>O225+P225</f>
        <v>19</v>
      </c>
      <c r="Q226" s="121"/>
      <c r="R226" s="121"/>
      <c r="S226" s="121"/>
      <c r="T226" s="121">
        <f>S225+T225</f>
        <v>0</v>
      </c>
      <c r="U226" s="121"/>
      <c r="V226" s="121"/>
      <c r="W226" s="121"/>
      <c r="X226" s="121">
        <f>W225+X225</f>
        <v>0</v>
      </c>
      <c r="Y226" s="121"/>
      <c r="Z226" s="121"/>
      <c r="AA226" s="121"/>
      <c r="AB226" s="121"/>
      <c r="AC226" s="121">
        <f>D226+H226+L226+P226+T226+X226</f>
        <v>1858</v>
      </c>
      <c r="AD226" s="121"/>
      <c r="AE226" s="121"/>
      <c r="AF226" s="121">
        <f>E225+F225+I225+J225+M225+N225+Q225+R225+U225+V225+Y225+Z225</f>
        <v>13493</v>
      </c>
      <c r="AG226" s="121"/>
      <c r="AH226" s="61"/>
      <c r="AI226" s="61"/>
      <c r="AJ226" s="61"/>
      <c r="AL226" s="61"/>
      <c r="AM226" s="44"/>
      <c r="AN226" s="44"/>
      <c r="AO226" s="44"/>
    </row>
    <row r="227" spans="1:41" s="125" customFormat="1" ht="38.25" customHeight="1" x14ac:dyDescent="0.2">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61"/>
      <c r="AI227" s="61"/>
      <c r="AJ227" s="61"/>
      <c r="AL227" s="61"/>
      <c r="AM227" s="44"/>
      <c r="AN227" s="44"/>
      <c r="AO227" s="44"/>
    </row>
    <row r="228" spans="1:41" s="93" customFormat="1" ht="38.25" customHeight="1" x14ac:dyDescent="0.2">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3"/>
      <c r="AI228" s="103"/>
      <c r="AJ228" s="103"/>
      <c r="AL228" s="103"/>
      <c r="AM228" s="119"/>
      <c r="AN228" s="119"/>
      <c r="AO228" s="119"/>
    </row>
    <row r="229" spans="1:41" s="93" customFormat="1" ht="31.5" customHeight="1" x14ac:dyDescent="0.2">
      <c r="A229" s="100"/>
      <c r="B229" s="100"/>
      <c r="C229" s="644" t="s">
        <v>136</v>
      </c>
      <c r="D229" s="644"/>
      <c r="E229" s="644"/>
      <c r="F229" s="644"/>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M229" s="104"/>
      <c r="AN229" s="104"/>
      <c r="AO229" s="104"/>
    </row>
    <row r="230" spans="1:41" s="99" customFormat="1" ht="67.5" customHeight="1" x14ac:dyDescent="0.2">
      <c r="A230" s="120"/>
      <c r="B230" s="120"/>
      <c r="C230" s="644"/>
      <c r="D230" s="644"/>
      <c r="E230" s="644"/>
      <c r="F230" s="644"/>
      <c r="G230" s="101"/>
      <c r="H230" s="101"/>
      <c r="I230" s="120"/>
      <c r="J230" s="120"/>
      <c r="K230" s="120"/>
      <c r="L230" s="120"/>
      <c r="M230" s="120"/>
      <c r="N230" s="120"/>
      <c r="O230" s="120"/>
      <c r="P230" s="120"/>
      <c r="Q230" s="120"/>
      <c r="R230" s="120"/>
      <c r="S230" s="120"/>
      <c r="T230" s="100"/>
      <c r="U230" s="120"/>
      <c r="V230" s="120"/>
      <c r="W230" s="120"/>
      <c r="X230" s="120"/>
      <c r="Y230" s="120"/>
      <c r="Z230" s="120"/>
      <c r="AA230" s="120"/>
      <c r="AB230" s="644" t="s">
        <v>137</v>
      </c>
      <c r="AC230" s="644"/>
      <c r="AD230" s="644"/>
      <c r="AE230" s="644"/>
      <c r="AF230" s="120"/>
      <c r="AG230" s="120"/>
      <c r="AH230" s="93"/>
      <c r="AM230" s="102"/>
      <c r="AN230" s="102"/>
      <c r="AO230" s="102"/>
    </row>
    <row r="231" spans="1:41" s="99" customFormat="1" ht="31.5" customHeight="1" x14ac:dyDescent="0.2">
      <c r="A231" s="120"/>
      <c r="B231" s="120"/>
      <c r="C231" s="644"/>
      <c r="D231" s="644"/>
      <c r="E231" s="644"/>
      <c r="F231" s="644"/>
      <c r="G231" s="101"/>
      <c r="H231" s="101"/>
      <c r="I231" s="120"/>
      <c r="J231" s="120"/>
      <c r="K231" s="120"/>
      <c r="L231" s="120"/>
      <c r="M231" s="120"/>
      <c r="N231" s="120"/>
      <c r="O231" s="120"/>
      <c r="P231" s="120"/>
      <c r="Q231" s="120"/>
      <c r="R231" s="120"/>
      <c r="S231" s="120"/>
      <c r="T231" s="120"/>
      <c r="U231" s="120"/>
      <c r="V231" s="120"/>
      <c r="W231" s="120"/>
      <c r="X231" s="120"/>
      <c r="Y231" s="120"/>
      <c r="Z231" s="120"/>
      <c r="AA231" s="120"/>
      <c r="AB231" s="644"/>
      <c r="AC231" s="644"/>
      <c r="AD231" s="644"/>
      <c r="AE231" s="644"/>
      <c r="AF231" s="120"/>
      <c r="AG231" s="120"/>
      <c r="AH231" s="93"/>
      <c r="AM231" s="102"/>
      <c r="AN231" s="102"/>
      <c r="AO231" s="102"/>
    </row>
    <row r="232" spans="1:41" s="93" customFormat="1" ht="50.25" customHeight="1" x14ac:dyDescent="0.2">
      <c r="A232" s="100"/>
      <c r="B232" s="100"/>
      <c r="C232" s="644"/>
      <c r="D232" s="644"/>
      <c r="E232" s="644"/>
      <c r="F232" s="644"/>
      <c r="G232" s="103"/>
      <c r="H232" s="103"/>
      <c r="I232" s="100"/>
      <c r="J232" s="100"/>
      <c r="K232" s="100"/>
      <c r="L232" s="100"/>
      <c r="M232" s="100"/>
      <c r="N232" s="120"/>
      <c r="O232" s="100"/>
      <c r="P232" s="100"/>
      <c r="Q232" s="100"/>
      <c r="R232" s="100"/>
      <c r="S232" s="100"/>
      <c r="T232" s="100"/>
      <c r="U232" s="100"/>
      <c r="V232" s="100"/>
      <c r="W232" s="100"/>
      <c r="X232" s="100"/>
      <c r="Y232" s="100"/>
      <c r="Z232" s="100"/>
      <c r="AA232" s="100"/>
      <c r="AB232" s="644"/>
      <c r="AC232" s="644"/>
      <c r="AD232" s="644"/>
      <c r="AE232" s="644"/>
      <c r="AF232" s="100"/>
      <c r="AG232" s="100"/>
      <c r="AM232" s="104"/>
      <c r="AN232" s="104"/>
      <c r="AO232" s="104"/>
    </row>
    <row r="233" spans="1:41" s="125" customFormat="1" ht="31.5" customHeight="1" x14ac:dyDescent="0.2">
      <c r="A233" s="121"/>
      <c r="B233" s="121"/>
      <c r="C233" s="121"/>
      <c r="D233" s="121"/>
      <c r="E233" s="121"/>
      <c r="F233" s="121"/>
      <c r="G233" s="121"/>
      <c r="H233" s="121"/>
      <c r="I233" s="121"/>
      <c r="J233" s="121"/>
      <c r="K233" s="121"/>
      <c r="L233" s="121"/>
      <c r="M233" s="121"/>
      <c r="N233" s="121"/>
      <c r="O233" s="639"/>
      <c r="P233" s="639"/>
      <c r="Q233" s="639"/>
      <c r="R233" s="639"/>
      <c r="S233" s="121"/>
      <c r="T233" s="121"/>
      <c r="U233" s="121"/>
      <c r="V233" s="121"/>
      <c r="W233" s="121"/>
      <c r="X233" s="121"/>
      <c r="Y233" s="121"/>
      <c r="Z233" s="121"/>
      <c r="AA233" s="121"/>
      <c r="AB233" s="121"/>
      <c r="AC233" s="121"/>
      <c r="AD233" s="121"/>
      <c r="AE233" s="121"/>
      <c r="AF233" s="121"/>
      <c r="AG233" s="121"/>
      <c r="AM233" s="56"/>
      <c r="AN233" s="56"/>
      <c r="AO233" s="56"/>
    </row>
    <row r="234" spans="1:41" s="125" customFormat="1" ht="48.75" customHeight="1" x14ac:dyDescent="0.2">
      <c r="A234" s="121"/>
      <c r="B234" s="121"/>
      <c r="C234" s="121"/>
      <c r="D234" s="121"/>
      <c r="E234" s="121"/>
      <c r="F234" s="121"/>
      <c r="G234" s="121"/>
      <c r="H234" s="121"/>
      <c r="I234" s="121"/>
      <c r="J234" s="121"/>
      <c r="K234" s="121"/>
      <c r="L234" s="121"/>
      <c r="M234" s="121"/>
      <c r="N234" s="121"/>
      <c r="O234" s="639"/>
      <c r="P234" s="639"/>
      <c r="Q234" s="639"/>
      <c r="R234" s="639"/>
      <c r="S234" s="121"/>
      <c r="T234" s="121"/>
      <c r="U234" s="121"/>
      <c r="V234" s="121"/>
      <c r="W234" s="121"/>
      <c r="X234" s="121"/>
      <c r="Y234" s="121"/>
      <c r="Z234" s="121"/>
      <c r="AA234" s="121"/>
      <c r="AB234" s="121"/>
      <c r="AC234" s="121"/>
      <c r="AD234" s="121"/>
      <c r="AE234" s="121"/>
      <c r="AF234" s="121"/>
      <c r="AG234" s="121"/>
      <c r="AM234" s="56"/>
      <c r="AN234" s="56"/>
      <c r="AO234" s="56"/>
    </row>
    <row r="235" spans="1:41" s="127" customFormat="1" ht="51.75" customHeight="1" x14ac:dyDescent="0.2">
      <c r="A235" s="122"/>
      <c r="B235" s="122"/>
      <c r="C235" s="122"/>
      <c r="D235" s="122"/>
      <c r="E235" s="122"/>
      <c r="F235" s="122"/>
      <c r="G235" s="122"/>
      <c r="H235" s="122"/>
      <c r="I235" s="122"/>
      <c r="J235" s="122"/>
      <c r="K235" s="122"/>
      <c r="L235" s="122"/>
      <c r="M235" s="122"/>
      <c r="N235" s="640"/>
      <c r="O235" s="640"/>
      <c r="P235" s="640"/>
      <c r="Q235" s="640"/>
      <c r="R235" s="122"/>
      <c r="S235" s="122"/>
      <c r="T235" s="122"/>
      <c r="U235" s="122"/>
      <c r="V235" s="122"/>
      <c r="W235" s="122"/>
      <c r="X235" s="122"/>
      <c r="Y235" s="122"/>
      <c r="Z235" s="122"/>
      <c r="AA235" s="122"/>
      <c r="AB235" s="122"/>
      <c r="AC235" s="122"/>
      <c r="AD235" s="122"/>
      <c r="AE235" s="122"/>
      <c r="AF235" s="122"/>
      <c r="AG235" s="122"/>
      <c r="AH235" s="125"/>
      <c r="AM235" s="30"/>
      <c r="AN235" s="30"/>
      <c r="AO235" s="30"/>
    </row>
    <row r="236" spans="1:41" s="127" customFormat="1" ht="51.75" customHeight="1" x14ac:dyDescent="0.2">
      <c r="A236" s="122"/>
      <c r="B236" s="122"/>
      <c r="C236" s="122"/>
      <c r="D236" s="122"/>
      <c r="E236" s="122"/>
      <c r="F236" s="122"/>
      <c r="G236" s="122"/>
      <c r="H236" s="122"/>
      <c r="I236" s="122"/>
      <c r="J236" s="122"/>
      <c r="K236" s="122"/>
      <c r="L236" s="122"/>
      <c r="M236" s="122"/>
      <c r="N236" s="640"/>
      <c r="O236" s="640"/>
      <c r="P236" s="640"/>
      <c r="Q236" s="640"/>
      <c r="R236" s="122"/>
      <c r="S236" s="122"/>
      <c r="T236" s="122"/>
      <c r="U236" s="122"/>
      <c r="V236" s="122"/>
      <c r="W236" s="122"/>
      <c r="X236" s="122"/>
      <c r="Y236" s="122"/>
      <c r="Z236" s="122"/>
      <c r="AA236" s="122"/>
      <c r="AB236" s="122"/>
      <c r="AC236" s="122"/>
      <c r="AD236" s="122"/>
      <c r="AE236" s="122"/>
      <c r="AF236" s="122"/>
      <c r="AG236" s="122"/>
      <c r="AH236" s="125"/>
      <c r="AM236" s="30"/>
      <c r="AN236" s="30"/>
      <c r="AO236" s="30"/>
    </row>
    <row r="237" spans="1:41" s="122" customFormat="1" ht="51.75" customHeight="1" x14ac:dyDescent="0.2">
      <c r="AH237" s="62"/>
      <c r="AI237" s="21"/>
      <c r="AK237" s="19"/>
      <c r="AM237" s="30"/>
      <c r="AN237" s="30"/>
      <c r="AO237" s="30"/>
    </row>
    <row r="238" spans="1:41" s="20" customFormat="1" ht="51.75" customHeight="1" x14ac:dyDescent="0.2">
      <c r="AH238" s="80"/>
      <c r="AM238" s="30"/>
      <c r="AN238" s="30"/>
      <c r="AO238" s="30"/>
    </row>
    <row r="239" spans="1:41" s="20" customFormat="1" ht="51.75" customHeight="1" x14ac:dyDescent="0.2">
      <c r="AH239" s="80"/>
      <c r="AM239" s="30"/>
      <c r="AN239" s="30"/>
      <c r="AO239" s="30"/>
    </row>
    <row r="240" spans="1:41" s="20" customFormat="1" ht="45.75" x14ac:dyDescent="0.2">
      <c r="AH240" s="80"/>
      <c r="AM240" s="30"/>
      <c r="AN240" s="30"/>
      <c r="AO240" s="30"/>
    </row>
    <row r="241" spans="1:41" s="20" customFormat="1" ht="45.75" x14ac:dyDescent="0.2">
      <c r="AH241" s="80"/>
      <c r="AM241" s="30"/>
      <c r="AN241" s="30"/>
      <c r="AO241" s="30"/>
    </row>
    <row r="242" spans="1:41" s="20" customFormat="1" ht="45.75" x14ac:dyDescent="0.2">
      <c r="AH242" s="80"/>
      <c r="AM242" s="30"/>
      <c r="AN242" s="30"/>
      <c r="AO242" s="30"/>
    </row>
    <row r="243" spans="1:41" s="18" customFormat="1" x14ac:dyDescent="0.2">
      <c r="A243" s="17"/>
      <c r="B243" s="17"/>
      <c r="AH243" s="80"/>
      <c r="AM243" s="30"/>
      <c r="AN243" s="30"/>
      <c r="AO243" s="30"/>
    </row>
    <row r="244" spans="1:41" s="18" customFormat="1" x14ac:dyDescent="0.2">
      <c r="A244" s="17"/>
      <c r="B244" s="17"/>
      <c r="AH244" s="80"/>
      <c r="AM244" s="30"/>
      <c r="AN244" s="30"/>
      <c r="AO244" s="30"/>
    </row>
    <row r="245" spans="1:41" s="18" customFormat="1" x14ac:dyDescent="0.2">
      <c r="A245" s="17"/>
      <c r="B245" s="17"/>
      <c r="AH245" s="80"/>
      <c r="AM245" s="30"/>
      <c r="AN245" s="30"/>
      <c r="AO245" s="30"/>
    </row>
    <row r="246" spans="1:41" s="18" customFormat="1" x14ac:dyDescent="0.2">
      <c r="A246" s="17"/>
      <c r="B246" s="17"/>
      <c r="AH246" s="80"/>
      <c r="AM246" s="30"/>
      <c r="AN246" s="30"/>
      <c r="AO246" s="30"/>
    </row>
    <row r="247" spans="1:41" s="18" customFormat="1" x14ac:dyDescent="0.2">
      <c r="A247" s="17"/>
      <c r="B247" s="17"/>
      <c r="AH247" s="80"/>
    </row>
    <row r="248" spans="1:41" s="18" customFormat="1" x14ac:dyDescent="0.2">
      <c r="A248" s="17"/>
      <c r="B248" s="17"/>
      <c r="AH248" s="80"/>
    </row>
  </sheetData>
  <mergeCells count="166">
    <mergeCell ref="A1:AF1"/>
    <mergeCell ref="A2:AF2"/>
    <mergeCell ref="AA3:AC3"/>
    <mergeCell ref="AD3:AF3"/>
    <mergeCell ref="A4:A5"/>
    <mergeCell ref="B4:B5"/>
    <mergeCell ref="C4:D4"/>
    <mergeCell ref="E4:F4"/>
    <mergeCell ref="G4:H4"/>
    <mergeCell ref="I4:J4"/>
    <mergeCell ref="AF4:AF5"/>
    <mergeCell ref="A9:B9"/>
    <mergeCell ref="A13:B13"/>
    <mergeCell ref="A14:B14"/>
    <mergeCell ref="AI15:AJ15"/>
    <mergeCell ref="A19:B19"/>
    <mergeCell ref="W4:X4"/>
    <mergeCell ref="Y4:Z4"/>
    <mergeCell ref="AA4:AA5"/>
    <mergeCell ref="AB4:AB5"/>
    <mergeCell ref="AC4:AC5"/>
    <mergeCell ref="AD4:AE4"/>
    <mergeCell ref="K4:L4"/>
    <mergeCell ref="M4:N4"/>
    <mergeCell ref="O4:P4"/>
    <mergeCell ref="Q4:R4"/>
    <mergeCell ref="S4:T4"/>
    <mergeCell ref="U4:V4"/>
    <mergeCell ref="A43:B43"/>
    <mergeCell ref="A48:B48"/>
    <mergeCell ref="A49:B49"/>
    <mergeCell ref="A50:B50"/>
    <mergeCell ref="O55:R56"/>
    <mergeCell ref="AB55:AE56"/>
    <mergeCell ref="A23:B23"/>
    <mergeCell ref="A24:B24"/>
    <mergeCell ref="A27:B27"/>
    <mergeCell ref="A32:B32"/>
    <mergeCell ref="A37:B37"/>
    <mergeCell ref="A38:B38"/>
    <mergeCell ref="N59:Q60"/>
    <mergeCell ref="A61:AF61"/>
    <mergeCell ref="AA62:AC62"/>
    <mergeCell ref="AE62:AF62"/>
    <mergeCell ref="A63:A64"/>
    <mergeCell ref="B63:B64"/>
    <mergeCell ref="C63:D63"/>
    <mergeCell ref="E63:F63"/>
    <mergeCell ref="G63:H63"/>
    <mergeCell ref="I63:J63"/>
    <mergeCell ref="AF63:AF64"/>
    <mergeCell ref="A68:B68"/>
    <mergeCell ref="A72:B72"/>
    <mergeCell ref="A73:B73"/>
    <mergeCell ref="A78:B78"/>
    <mergeCell ref="A82:B82"/>
    <mergeCell ref="W63:X63"/>
    <mergeCell ref="Y63:Z63"/>
    <mergeCell ref="AA63:AA64"/>
    <mergeCell ref="AB63:AB64"/>
    <mergeCell ref="AC63:AC64"/>
    <mergeCell ref="AD63:AE63"/>
    <mergeCell ref="K63:L63"/>
    <mergeCell ref="M63:N63"/>
    <mergeCell ref="O63:P63"/>
    <mergeCell ref="Q63:R63"/>
    <mergeCell ref="S63:T63"/>
    <mergeCell ref="U63:V63"/>
    <mergeCell ref="A107:B107"/>
    <mergeCell ref="A108:B108"/>
    <mergeCell ref="A109:B109"/>
    <mergeCell ref="AB113:AE114"/>
    <mergeCell ref="N115:Q115"/>
    <mergeCell ref="A116:AF116"/>
    <mergeCell ref="A83:B83"/>
    <mergeCell ref="A86:B86"/>
    <mergeCell ref="A91:B91"/>
    <mergeCell ref="A96:B96"/>
    <mergeCell ref="A97:B97"/>
    <mergeCell ref="A102:B102"/>
    <mergeCell ref="AH116:AL116"/>
    <mergeCell ref="AG117:AI117"/>
    <mergeCell ref="AK117:AL117"/>
    <mergeCell ref="A118:A119"/>
    <mergeCell ref="B118:B119"/>
    <mergeCell ref="C118:D118"/>
    <mergeCell ref="E118:F118"/>
    <mergeCell ref="G118:H118"/>
    <mergeCell ref="I118:J118"/>
    <mergeCell ref="K118:L118"/>
    <mergeCell ref="AI118:AI119"/>
    <mergeCell ref="AJ118:AK118"/>
    <mergeCell ref="AL118:AL119"/>
    <mergeCell ref="AM118:AS118"/>
    <mergeCell ref="A123:B123"/>
    <mergeCell ref="A127:B127"/>
    <mergeCell ref="Y118:Z118"/>
    <mergeCell ref="AA118:AB118"/>
    <mergeCell ref="AC118:AD118"/>
    <mergeCell ref="AE118:AF118"/>
    <mergeCell ref="AG118:AG119"/>
    <mergeCell ref="AH118:AH119"/>
    <mergeCell ref="M118:N118"/>
    <mergeCell ref="O118:P118"/>
    <mergeCell ref="Q118:R118"/>
    <mergeCell ref="S118:T118"/>
    <mergeCell ref="U118:V118"/>
    <mergeCell ref="W118:X118"/>
    <mergeCell ref="A154:B154"/>
    <mergeCell ref="A155:B155"/>
    <mergeCell ref="A161:B161"/>
    <mergeCell ref="A166:B166"/>
    <mergeCell ref="A167:B167"/>
    <mergeCell ref="A169:B169"/>
    <mergeCell ref="A128:B128"/>
    <mergeCell ref="A134:B134"/>
    <mergeCell ref="A138:B138"/>
    <mergeCell ref="A139:B139"/>
    <mergeCell ref="A144:B144"/>
    <mergeCell ref="A149:B149"/>
    <mergeCell ref="D175:F176"/>
    <mergeCell ref="AI175:AK176"/>
    <mergeCell ref="R176:T176"/>
    <mergeCell ref="AE177:AF177"/>
    <mergeCell ref="AH177:AL177"/>
    <mergeCell ref="W179:X179"/>
    <mergeCell ref="Y179:Z179"/>
    <mergeCell ref="O178:R178"/>
    <mergeCell ref="A178:A180"/>
    <mergeCell ref="B178:B180"/>
    <mergeCell ref="C178:F178"/>
    <mergeCell ref="G178:J178"/>
    <mergeCell ref="K178:N178"/>
    <mergeCell ref="S178:V178"/>
    <mergeCell ref="W178:Z178"/>
    <mergeCell ref="AA178:AF178"/>
    <mergeCell ref="AA179:AC179"/>
    <mergeCell ref="AD179:AF179"/>
    <mergeCell ref="S179:T179"/>
    <mergeCell ref="U179:V179"/>
    <mergeCell ref="K179:L179"/>
    <mergeCell ref="M179:N179"/>
    <mergeCell ref="A184:B184"/>
    <mergeCell ref="A188:B188"/>
    <mergeCell ref="A189:B189"/>
    <mergeCell ref="A194:B194"/>
    <mergeCell ref="O179:P179"/>
    <mergeCell ref="Q179:R179"/>
    <mergeCell ref="C179:D179"/>
    <mergeCell ref="E179:F179"/>
    <mergeCell ref="G179:H179"/>
    <mergeCell ref="I179:J179"/>
    <mergeCell ref="O233:R234"/>
    <mergeCell ref="N235:Q236"/>
    <mergeCell ref="A218:B218"/>
    <mergeCell ref="A223:B223"/>
    <mergeCell ref="A224:B224"/>
    <mergeCell ref="A225:B225"/>
    <mergeCell ref="C229:F232"/>
    <mergeCell ref="AB230:AE232"/>
    <mergeCell ref="A198:B198"/>
    <mergeCell ref="A199:B199"/>
    <mergeCell ref="A202:B202"/>
    <mergeCell ref="A207:B207"/>
    <mergeCell ref="A212:B212"/>
    <mergeCell ref="A213:B213"/>
  </mergeCells>
  <pageMargins left="0.37" right="0" top="1.23" bottom="0" header="0.28000000000000003" footer="0"/>
  <pageSetup paperSize="8" scale="18" orientation="landscape" r:id="rId1"/>
  <rowBreaks count="3" manualBreakCount="3">
    <brk id="60" max="45" man="1"/>
    <brk id="115" max="45" man="1"/>
    <brk id="176" max="45" man="1"/>
  </rowBreaks>
  <colBreaks count="1" manualBreakCount="1">
    <brk id="38" max="2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6"/>
  <sheetViews>
    <sheetView view="pageBreakPreview" topLeftCell="N91" zoomScale="28" zoomScaleNormal="21" zoomScaleSheetLayoutView="28" zoomScalePageLayoutView="32" workbookViewId="0">
      <selection activeCell="C21" sqref="C21:AI24"/>
    </sheetView>
  </sheetViews>
  <sheetFormatPr defaultRowHeight="45.75" x14ac:dyDescent="0.2"/>
  <cols>
    <col min="1" max="1" width="15.5703125" style="10" customWidth="1"/>
    <col min="2" max="2" width="46.28515625" style="10" customWidth="1"/>
    <col min="3" max="3" width="12" style="11" customWidth="1"/>
    <col min="4" max="4" width="20.42578125" style="11" customWidth="1"/>
    <col min="5" max="5" width="16" style="11" customWidth="1"/>
    <col min="6" max="6" width="22" style="11" customWidth="1"/>
    <col min="7" max="7" width="19" style="11" customWidth="1"/>
    <col min="8" max="8" width="28.7109375" style="11" customWidth="1"/>
    <col min="9" max="9" width="15.5703125" style="11" customWidth="1"/>
    <col min="10" max="10" width="21.7109375" style="11" customWidth="1"/>
    <col min="11" max="11" width="21.5703125" style="11" customWidth="1"/>
    <col min="12" max="12" width="19" style="11" customWidth="1"/>
    <col min="13" max="13" width="25.5703125" style="11" customWidth="1"/>
    <col min="14" max="14" width="20.85546875" style="11" customWidth="1"/>
    <col min="15" max="15" width="17.85546875" style="11" customWidth="1"/>
    <col min="16" max="16" width="13.28515625" style="11" customWidth="1"/>
    <col min="17" max="17" width="20.42578125" style="11" customWidth="1"/>
    <col min="18" max="18" width="18.28515625" style="11" customWidth="1"/>
    <col min="19" max="19" width="21.140625" style="11" customWidth="1"/>
    <col min="20" max="21" width="17" style="11" customWidth="1"/>
    <col min="22" max="22" width="12.5703125" style="11" customWidth="1"/>
    <col min="23" max="23" width="18.28515625" style="11" customWidth="1"/>
    <col min="24" max="24" width="14.42578125" style="11" customWidth="1"/>
    <col min="25" max="25" width="20.42578125" style="11" customWidth="1"/>
    <col min="26" max="26" width="17.140625" style="11" customWidth="1"/>
    <col min="27" max="27" width="12.140625" style="11" customWidth="1"/>
    <col min="28" max="28" width="19.28515625" style="11" customWidth="1"/>
    <col min="29" max="29" width="20.85546875" style="11" customWidth="1"/>
    <col min="30" max="30" width="14.140625" style="11" customWidth="1"/>
    <col min="31" max="31" width="18.28515625" style="11" customWidth="1"/>
    <col min="32" max="32" width="16.140625" style="11" customWidth="1"/>
    <col min="33" max="33" width="35.28515625" style="164" customWidth="1"/>
    <col min="34" max="34" width="38.42578125" style="164" customWidth="1"/>
    <col min="35" max="35" width="39.85546875" style="164" customWidth="1"/>
    <col min="36" max="36" width="31.85546875" style="164" customWidth="1"/>
    <col min="37" max="37" width="34.85546875" style="164" customWidth="1"/>
    <col min="38" max="38" width="36.5703125" style="164" customWidth="1"/>
    <col min="39" max="39" width="43.28515625" style="11" customWidth="1"/>
    <col min="40" max="40" width="18.140625" style="11" customWidth="1"/>
    <col min="41" max="41" width="14.140625" style="11" customWidth="1"/>
    <col min="42" max="42" width="9.140625" style="11"/>
    <col min="43" max="43" width="15" style="11" customWidth="1"/>
    <col min="44" max="16384" width="9.140625" style="11"/>
  </cols>
  <sheetData>
    <row r="1" spans="1:45" s="16" customFormat="1" ht="48" customHeight="1" x14ac:dyDescent="0.2">
      <c r="A1" s="670" t="s">
        <v>86</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163"/>
      <c r="AH1" s="164"/>
      <c r="AI1" s="164"/>
      <c r="AJ1" s="164"/>
      <c r="AK1" s="164"/>
      <c r="AL1" s="164"/>
    </row>
    <row r="2" spans="1:45" s="165" customFormat="1" ht="37.5" customHeight="1" x14ac:dyDescent="0.2">
      <c r="A2" s="665" t="s">
        <v>164</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163"/>
      <c r="AH2" s="665"/>
      <c r="AI2" s="665"/>
      <c r="AJ2" s="665"/>
      <c r="AK2" s="665"/>
      <c r="AL2" s="665"/>
    </row>
    <row r="3" spans="1:45" s="166" customFormat="1" ht="37.5" customHeight="1" x14ac:dyDescent="0.2">
      <c r="AG3" s="653" t="s">
        <v>152</v>
      </c>
      <c r="AH3" s="676"/>
      <c r="AI3" s="654"/>
      <c r="AJ3" s="27"/>
      <c r="AK3" s="677" t="s">
        <v>125</v>
      </c>
      <c r="AL3" s="677"/>
    </row>
    <row r="4" spans="1:45" s="15" customFormat="1" ht="37.5" customHeight="1" x14ac:dyDescent="0.2">
      <c r="A4" s="660" t="s">
        <v>0</v>
      </c>
      <c r="B4" s="660" t="s">
        <v>1</v>
      </c>
      <c r="C4" s="653" t="s">
        <v>2</v>
      </c>
      <c r="D4" s="654"/>
      <c r="E4" s="653" t="s">
        <v>3</v>
      </c>
      <c r="F4" s="654"/>
      <c r="G4" s="653" t="s">
        <v>4</v>
      </c>
      <c r="H4" s="654"/>
      <c r="I4" s="653" t="s">
        <v>5</v>
      </c>
      <c r="J4" s="654"/>
      <c r="K4" s="653" t="s">
        <v>6</v>
      </c>
      <c r="L4" s="654"/>
      <c r="M4" s="653" t="s">
        <v>7</v>
      </c>
      <c r="N4" s="654"/>
      <c r="O4" s="653" t="s">
        <v>41</v>
      </c>
      <c r="P4" s="654"/>
      <c r="Q4" s="653" t="s">
        <v>8</v>
      </c>
      <c r="R4" s="654"/>
      <c r="S4" s="653" t="s">
        <v>9</v>
      </c>
      <c r="T4" s="654"/>
      <c r="U4" s="653" t="s">
        <v>10</v>
      </c>
      <c r="V4" s="654"/>
      <c r="W4" s="653" t="s">
        <v>11</v>
      </c>
      <c r="X4" s="654"/>
      <c r="Y4" s="653" t="s">
        <v>12</v>
      </c>
      <c r="Z4" s="654"/>
      <c r="AA4" s="653" t="s">
        <v>42</v>
      </c>
      <c r="AB4" s="654"/>
      <c r="AC4" s="653" t="s">
        <v>43</v>
      </c>
      <c r="AD4" s="654"/>
      <c r="AE4" s="653" t="s">
        <v>44</v>
      </c>
      <c r="AF4" s="654"/>
      <c r="AG4" s="651" t="s">
        <v>161</v>
      </c>
      <c r="AH4" s="651" t="s">
        <v>14</v>
      </c>
      <c r="AI4" s="651" t="s">
        <v>162</v>
      </c>
      <c r="AJ4" s="653" t="s">
        <v>16</v>
      </c>
      <c r="AK4" s="654"/>
      <c r="AL4" s="651" t="s">
        <v>17</v>
      </c>
      <c r="AM4" s="656"/>
      <c r="AN4" s="656"/>
      <c r="AO4" s="656"/>
      <c r="AP4" s="656"/>
      <c r="AQ4" s="656"/>
      <c r="AR4" s="656"/>
    </row>
    <row r="5" spans="1:45" s="15" customFormat="1" ht="37.5" customHeight="1" x14ac:dyDescent="0.2">
      <c r="A5" s="661"/>
      <c r="B5" s="661"/>
      <c r="C5" s="41" t="s">
        <v>18</v>
      </c>
      <c r="D5" s="41" t="s">
        <v>19</v>
      </c>
      <c r="E5" s="41" t="s">
        <v>18</v>
      </c>
      <c r="F5" s="41" t="s">
        <v>19</v>
      </c>
      <c r="G5" s="41" t="s">
        <v>18</v>
      </c>
      <c r="H5" s="41" t="s">
        <v>19</v>
      </c>
      <c r="I5" s="41" t="s">
        <v>18</v>
      </c>
      <c r="J5" s="41" t="s">
        <v>19</v>
      </c>
      <c r="K5" s="41" t="s">
        <v>18</v>
      </c>
      <c r="L5" s="41" t="s">
        <v>19</v>
      </c>
      <c r="M5" s="41" t="s">
        <v>18</v>
      </c>
      <c r="N5" s="41" t="s">
        <v>19</v>
      </c>
      <c r="O5" s="41" t="s">
        <v>18</v>
      </c>
      <c r="P5" s="41" t="s">
        <v>19</v>
      </c>
      <c r="Q5" s="41" t="s">
        <v>18</v>
      </c>
      <c r="R5" s="41" t="s">
        <v>19</v>
      </c>
      <c r="S5" s="41" t="s">
        <v>18</v>
      </c>
      <c r="T5" s="41" t="s">
        <v>19</v>
      </c>
      <c r="U5" s="41" t="s">
        <v>18</v>
      </c>
      <c r="V5" s="41" t="s">
        <v>19</v>
      </c>
      <c r="W5" s="41" t="s">
        <v>18</v>
      </c>
      <c r="X5" s="41" t="s">
        <v>19</v>
      </c>
      <c r="Y5" s="41" t="s">
        <v>18</v>
      </c>
      <c r="Z5" s="41" t="s">
        <v>19</v>
      </c>
      <c r="AA5" s="41" t="s">
        <v>18</v>
      </c>
      <c r="AB5" s="41" t="s">
        <v>19</v>
      </c>
      <c r="AC5" s="41" t="s">
        <v>18</v>
      </c>
      <c r="AD5" s="41" t="s">
        <v>19</v>
      </c>
      <c r="AE5" s="41" t="s">
        <v>18</v>
      </c>
      <c r="AF5" s="41" t="s">
        <v>19</v>
      </c>
      <c r="AG5" s="652"/>
      <c r="AH5" s="652"/>
      <c r="AI5" s="652"/>
      <c r="AJ5" s="41" t="s">
        <v>18</v>
      </c>
      <c r="AK5" s="41" t="s">
        <v>19</v>
      </c>
      <c r="AL5" s="652"/>
      <c r="AM5" s="13"/>
      <c r="AN5" s="13"/>
      <c r="AO5" s="13"/>
      <c r="AP5" s="13"/>
      <c r="AQ5" s="13"/>
      <c r="AR5" s="13"/>
      <c r="AS5" s="13"/>
    </row>
    <row r="6" spans="1:45" s="166" customFormat="1" ht="42.75" customHeight="1" x14ac:dyDescent="0.2">
      <c r="A6" s="63">
        <v>1</v>
      </c>
      <c r="B6" s="63" t="s">
        <v>84</v>
      </c>
      <c r="C6" s="25">
        <v>0</v>
      </c>
      <c r="D6" s="25">
        <v>0</v>
      </c>
      <c r="E6" s="25">
        <v>0</v>
      </c>
      <c r="F6" s="25">
        <v>0</v>
      </c>
      <c r="G6" s="25">
        <v>4</v>
      </c>
      <c r="H6" s="25">
        <v>0</v>
      </c>
      <c r="I6" s="25">
        <v>0</v>
      </c>
      <c r="J6" s="25">
        <v>0</v>
      </c>
      <c r="K6" s="25">
        <v>450</v>
      </c>
      <c r="L6" s="25">
        <v>0</v>
      </c>
      <c r="M6" s="25">
        <v>708</v>
      </c>
      <c r="N6" s="25">
        <v>0</v>
      </c>
      <c r="O6" s="25">
        <v>0</v>
      </c>
      <c r="P6" s="25">
        <v>0</v>
      </c>
      <c r="Q6" s="25">
        <v>19</v>
      </c>
      <c r="R6" s="25">
        <v>0</v>
      </c>
      <c r="S6" s="25">
        <v>1062</v>
      </c>
      <c r="T6" s="25">
        <v>0</v>
      </c>
      <c r="U6" s="25">
        <v>39</v>
      </c>
      <c r="V6" s="25">
        <v>0</v>
      </c>
      <c r="W6" s="25">
        <v>0</v>
      </c>
      <c r="X6" s="25">
        <v>0</v>
      </c>
      <c r="Y6" s="25">
        <v>216</v>
      </c>
      <c r="Z6" s="25">
        <v>0</v>
      </c>
      <c r="AA6" s="25">
        <v>2</v>
      </c>
      <c r="AB6" s="25">
        <v>0</v>
      </c>
      <c r="AC6" s="25">
        <v>0</v>
      </c>
      <c r="AD6" s="25">
        <v>0</v>
      </c>
      <c r="AE6" s="25">
        <v>2</v>
      </c>
      <c r="AF6" s="25">
        <v>0</v>
      </c>
      <c r="AG6" s="25">
        <v>1</v>
      </c>
      <c r="AH6" s="25">
        <v>5</v>
      </c>
      <c r="AI6" s="25">
        <v>4</v>
      </c>
      <c r="AJ6" s="25">
        <f t="shared" ref="AJ6:AJ40" si="0">C6+E6+G6+I6+K6+M6+O6+Q6+S6+U6+W6+Y6+AA6+AC6+AE6+AG6+AH6+AI6</f>
        <v>2512</v>
      </c>
      <c r="AK6" s="25">
        <f t="shared" ref="AK6:AK26" si="1">D6+F6+H6+J6+L6+N6+P6+R6+V6+X6+Z6+AB6+AF6</f>
        <v>0</v>
      </c>
      <c r="AL6" s="25">
        <f>AJ6+AK6</f>
        <v>2512</v>
      </c>
      <c r="AM6" s="30"/>
      <c r="AN6" s="30"/>
      <c r="AO6" s="14"/>
      <c r="AP6" s="14"/>
      <c r="AQ6" s="14"/>
      <c r="AR6" s="14"/>
      <c r="AS6" s="14"/>
    </row>
    <row r="7" spans="1:45" s="166" customFormat="1" ht="42.75" customHeight="1" x14ac:dyDescent="0.2">
      <c r="A7" s="63">
        <v>2</v>
      </c>
      <c r="B7" s="63" t="s">
        <v>51</v>
      </c>
      <c r="C7" s="25">
        <v>0</v>
      </c>
      <c r="D7" s="25">
        <v>0</v>
      </c>
      <c r="E7" s="25">
        <v>0</v>
      </c>
      <c r="F7" s="25">
        <v>0</v>
      </c>
      <c r="G7" s="25">
        <v>29</v>
      </c>
      <c r="H7" s="25">
        <v>0</v>
      </c>
      <c r="I7" s="25">
        <v>0</v>
      </c>
      <c r="J7" s="25">
        <v>0</v>
      </c>
      <c r="K7" s="25">
        <v>505</v>
      </c>
      <c r="L7" s="25">
        <v>0</v>
      </c>
      <c r="M7" s="25">
        <v>932</v>
      </c>
      <c r="N7" s="25">
        <v>0</v>
      </c>
      <c r="O7" s="25">
        <v>6</v>
      </c>
      <c r="P7" s="25">
        <v>0</v>
      </c>
      <c r="Q7" s="25">
        <v>15</v>
      </c>
      <c r="R7" s="25">
        <v>0</v>
      </c>
      <c r="S7" s="25">
        <v>1452</v>
      </c>
      <c r="T7" s="25">
        <v>0</v>
      </c>
      <c r="U7" s="25">
        <v>22</v>
      </c>
      <c r="V7" s="25">
        <v>0</v>
      </c>
      <c r="W7" s="25">
        <v>0</v>
      </c>
      <c r="X7" s="25">
        <v>0</v>
      </c>
      <c r="Y7" s="25">
        <v>199</v>
      </c>
      <c r="Z7" s="25">
        <v>0</v>
      </c>
      <c r="AA7" s="25">
        <v>0</v>
      </c>
      <c r="AB7" s="25">
        <v>0</v>
      </c>
      <c r="AC7" s="25">
        <v>0</v>
      </c>
      <c r="AD7" s="25">
        <v>0</v>
      </c>
      <c r="AE7" s="25">
        <v>0</v>
      </c>
      <c r="AF7" s="25">
        <v>0</v>
      </c>
      <c r="AG7" s="25">
        <v>0</v>
      </c>
      <c r="AH7" s="25">
        <v>18</v>
      </c>
      <c r="AI7" s="25">
        <v>13</v>
      </c>
      <c r="AJ7" s="25">
        <f>C7+E7+G7+I7+K7+M7+O7+Q7+S7+U7+W7+Y7+AA7+AC7+AE7+AG7+AH7+AI7</f>
        <v>3191</v>
      </c>
      <c r="AK7" s="25">
        <f t="shared" si="1"/>
        <v>0</v>
      </c>
      <c r="AL7" s="25">
        <f>AJ7+AK7</f>
        <v>3191</v>
      </c>
      <c r="AM7" s="49"/>
      <c r="AN7" s="30"/>
      <c r="AO7" s="50"/>
      <c r="AP7" s="50"/>
      <c r="AQ7" s="14"/>
      <c r="AR7" s="50"/>
      <c r="AS7" s="50"/>
    </row>
    <row r="8" spans="1:45" s="166" customFormat="1" ht="42.75" customHeight="1" x14ac:dyDescent="0.2">
      <c r="A8" s="63">
        <v>3</v>
      </c>
      <c r="B8" s="63" t="s">
        <v>81</v>
      </c>
      <c r="C8" s="25">
        <v>0</v>
      </c>
      <c r="D8" s="25">
        <v>0</v>
      </c>
      <c r="E8" s="25">
        <v>851</v>
      </c>
      <c r="F8" s="25">
        <v>0</v>
      </c>
      <c r="G8" s="25">
        <v>549</v>
      </c>
      <c r="H8" s="25">
        <v>0</v>
      </c>
      <c r="I8" s="25">
        <v>0</v>
      </c>
      <c r="J8" s="25">
        <v>0</v>
      </c>
      <c r="K8" s="25">
        <v>207</v>
      </c>
      <c r="L8" s="25">
        <v>0</v>
      </c>
      <c r="M8" s="25">
        <v>1299</v>
      </c>
      <c r="N8" s="25">
        <v>0</v>
      </c>
      <c r="O8" s="25">
        <v>0</v>
      </c>
      <c r="P8" s="25">
        <v>0</v>
      </c>
      <c r="Q8" s="25">
        <v>11</v>
      </c>
      <c r="R8" s="25">
        <v>0</v>
      </c>
      <c r="S8" s="25">
        <v>1636</v>
      </c>
      <c r="T8" s="25">
        <v>0</v>
      </c>
      <c r="U8" s="25">
        <v>2</v>
      </c>
      <c r="V8" s="25">
        <v>0</v>
      </c>
      <c r="W8" s="25">
        <v>0</v>
      </c>
      <c r="X8" s="25">
        <v>0</v>
      </c>
      <c r="Y8" s="25">
        <v>61</v>
      </c>
      <c r="Z8" s="25">
        <v>0</v>
      </c>
      <c r="AA8" s="25">
        <v>0</v>
      </c>
      <c r="AB8" s="25">
        <v>0</v>
      </c>
      <c r="AC8" s="25">
        <v>0</v>
      </c>
      <c r="AD8" s="25">
        <v>0</v>
      </c>
      <c r="AE8" s="25">
        <v>0</v>
      </c>
      <c r="AF8" s="25">
        <v>0</v>
      </c>
      <c r="AG8" s="25">
        <v>0</v>
      </c>
      <c r="AH8" s="25">
        <v>0</v>
      </c>
      <c r="AI8" s="25">
        <v>0</v>
      </c>
      <c r="AJ8" s="25">
        <f t="shared" si="0"/>
        <v>4616</v>
      </c>
      <c r="AK8" s="25">
        <f t="shared" si="1"/>
        <v>0</v>
      </c>
      <c r="AL8" s="25">
        <f t="shared" ref="AL8:AL26" si="2">AJ8+AK8</f>
        <v>4616</v>
      </c>
      <c r="AM8" s="30"/>
      <c r="AN8" s="30"/>
      <c r="AO8" s="14"/>
      <c r="AP8" s="14"/>
      <c r="AQ8" s="14"/>
      <c r="AR8" s="14"/>
      <c r="AS8" s="14"/>
    </row>
    <row r="9" spans="1:45" s="15" customFormat="1" ht="42.75" customHeight="1" x14ac:dyDescent="0.2">
      <c r="A9" s="641" t="s">
        <v>56</v>
      </c>
      <c r="B9" s="642"/>
      <c r="C9" s="31">
        <f>SUM(C6:C8)</f>
        <v>0</v>
      </c>
      <c r="D9" s="31">
        <f t="shared" ref="D9:AI9" si="3">SUM(D6:D8)</f>
        <v>0</v>
      </c>
      <c r="E9" s="31">
        <f t="shared" si="3"/>
        <v>851</v>
      </c>
      <c r="F9" s="31">
        <f t="shared" si="3"/>
        <v>0</v>
      </c>
      <c r="G9" s="31">
        <f t="shared" si="3"/>
        <v>582</v>
      </c>
      <c r="H9" s="31">
        <f t="shared" si="3"/>
        <v>0</v>
      </c>
      <c r="I9" s="31">
        <f t="shared" si="3"/>
        <v>0</v>
      </c>
      <c r="J9" s="31">
        <f t="shared" si="3"/>
        <v>0</v>
      </c>
      <c r="K9" s="31">
        <f t="shared" si="3"/>
        <v>1162</v>
      </c>
      <c r="L9" s="31">
        <f t="shared" si="3"/>
        <v>0</v>
      </c>
      <c r="M9" s="31">
        <f t="shared" si="3"/>
        <v>2939</v>
      </c>
      <c r="N9" s="31">
        <f t="shared" si="3"/>
        <v>0</v>
      </c>
      <c r="O9" s="31">
        <f t="shared" si="3"/>
        <v>6</v>
      </c>
      <c r="P9" s="31">
        <f t="shared" si="3"/>
        <v>0</v>
      </c>
      <c r="Q9" s="31">
        <f t="shared" si="3"/>
        <v>45</v>
      </c>
      <c r="R9" s="31">
        <f t="shared" si="3"/>
        <v>0</v>
      </c>
      <c r="S9" s="31">
        <f t="shared" si="3"/>
        <v>4150</v>
      </c>
      <c r="T9" s="31">
        <f t="shared" si="3"/>
        <v>0</v>
      </c>
      <c r="U9" s="31">
        <f t="shared" si="3"/>
        <v>63</v>
      </c>
      <c r="V9" s="31">
        <f t="shared" si="3"/>
        <v>0</v>
      </c>
      <c r="W9" s="31">
        <f t="shared" si="3"/>
        <v>0</v>
      </c>
      <c r="X9" s="31">
        <f t="shared" si="3"/>
        <v>0</v>
      </c>
      <c r="Y9" s="31">
        <f t="shared" si="3"/>
        <v>476</v>
      </c>
      <c r="Z9" s="31">
        <f t="shared" si="3"/>
        <v>0</v>
      </c>
      <c r="AA9" s="31">
        <f t="shared" si="3"/>
        <v>2</v>
      </c>
      <c r="AB9" s="31">
        <f t="shared" si="3"/>
        <v>0</v>
      </c>
      <c r="AC9" s="31">
        <f t="shared" si="3"/>
        <v>0</v>
      </c>
      <c r="AD9" s="31">
        <f t="shared" si="3"/>
        <v>0</v>
      </c>
      <c r="AE9" s="31">
        <f t="shared" si="3"/>
        <v>2</v>
      </c>
      <c r="AF9" s="31">
        <f t="shared" si="3"/>
        <v>0</v>
      </c>
      <c r="AG9" s="31">
        <f t="shared" si="3"/>
        <v>1</v>
      </c>
      <c r="AH9" s="31">
        <f t="shared" si="3"/>
        <v>23</v>
      </c>
      <c r="AI9" s="31">
        <f t="shared" si="3"/>
        <v>17</v>
      </c>
      <c r="AJ9" s="31">
        <f t="shared" si="0"/>
        <v>10319</v>
      </c>
      <c r="AK9" s="31">
        <f t="shared" si="1"/>
        <v>0</v>
      </c>
      <c r="AL9" s="31">
        <f t="shared" si="2"/>
        <v>10319</v>
      </c>
      <c r="AM9" s="37"/>
      <c r="AN9" s="37"/>
      <c r="AO9" s="13"/>
      <c r="AP9" s="13"/>
      <c r="AQ9" s="13"/>
      <c r="AR9" s="13"/>
      <c r="AS9" s="13"/>
    </row>
    <row r="10" spans="1:45" s="166" customFormat="1" ht="42.75" customHeight="1" x14ac:dyDescent="0.2">
      <c r="A10" s="63">
        <v>4</v>
      </c>
      <c r="B10" s="63" t="s">
        <v>48</v>
      </c>
      <c r="C10" s="25">
        <v>0</v>
      </c>
      <c r="D10" s="25">
        <v>0</v>
      </c>
      <c r="E10" s="25">
        <v>0</v>
      </c>
      <c r="F10" s="25">
        <v>0</v>
      </c>
      <c r="G10" s="25">
        <v>15</v>
      </c>
      <c r="H10" s="25">
        <v>0</v>
      </c>
      <c r="I10" s="25">
        <v>0</v>
      </c>
      <c r="J10" s="25">
        <v>0</v>
      </c>
      <c r="K10" s="25">
        <v>1162</v>
      </c>
      <c r="L10" s="25">
        <v>0</v>
      </c>
      <c r="M10" s="25">
        <v>1994</v>
      </c>
      <c r="N10" s="25">
        <v>0</v>
      </c>
      <c r="O10" s="25">
        <v>3</v>
      </c>
      <c r="P10" s="25">
        <v>0</v>
      </c>
      <c r="Q10" s="25">
        <v>82</v>
      </c>
      <c r="R10" s="25">
        <v>0</v>
      </c>
      <c r="S10" s="25">
        <v>2490</v>
      </c>
      <c r="T10" s="25">
        <v>0</v>
      </c>
      <c r="U10" s="25">
        <v>17</v>
      </c>
      <c r="V10" s="25">
        <v>0</v>
      </c>
      <c r="W10" s="25">
        <v>1</v>
      </c>
      <c r="X10" s="25">
        <v>0</v>
      </c>
      <c r="Y10" s="25">
        <v>470</v>
      </c>
      <c r="Z10" s="25">
        <v>0</v>
      </c>
      <c r="AA10" s="25">
        <v>1</v>
      </c>
      <c r="AB10" s="25">
        <v>0</v>
      </c>
      <c r="AC10" s="25">
        <v>0</v>
      </c>
      <c r="AD10" s="25">
        <v>0</v>
      </c>
      <c r="AE10" s="25">
        <v>0</v>
      </c>
      <c r="AF10" s="25">
        <v>0</v>
      </c>
      <c r="AG10" s="25">
        <v>1</v>
      </c>
      <c r="AH10" s="25">
        <v>13</v>
      </c>
      <c r="AI10" s="25">
        <v>46</v>
      </c>
      <c r="AJ10" s="25">
        <f t="shared" si="0"/>
        <v>6295</v>
      </c>
      <c r="AK10" s="25">
        <f t="shared" si="1"/>
        <v>0</v>
      </c>
      <c r="AL10" s="25">
        <f t="shared" si="2"/>
        <v>6295</v>
      </c>
      <c r="AM10" s="24"/>
      <c r="AN10" s="30"/>
    </row>
    <row r="11" spans="1:45" s="166" customFormat="1" ht="42.75" customHeight="1" x14ac:dyDescent="0.2">
      <c r="A11" s="63">
        <v>5</v>
      </c>
      <c r="B11" s="63" t="s">
        <v>49</v>
      </c>
      <c r="C11" s="25">
        <v>0</v>
      </c>
      <c r="D11" s="25">
        <v>0</v>
      </c>
      <c r="E11" s="25">
        <v>103</v>
      </c>
      <c r="F11" s="25">
        <v>0</v>
      </c>
      <c r="G11" s="25">
        <v>12</v>
      </c>
      <c r="H11" s="25">
        <v>0</v>
      </c>
      <c r="I11" s="25">
        <v>1</v>
      </c>
      <c r="J11" s="25">
        <v>0</v>
      </c>
      <c r="K11" s="25">
        <v>564</v>
      </c>
      <c r="L11" s="25">
        <v>0</v>
      </c>
      <c r="M11" s="25">
        <v>1592</v>
      </c>
      <c r="N11" s="25">
        <v>0</v>
      </c>
      <c r="O11" s="25">
        <v>3</v>
      </c>
      <c r="P11" s="25">
        <v>0</v>
      </c>
      <c r="Q11" s="25">
        <v>5</v>
      </c>
      <c r="R11" s="25">
        <v>0</v>
      </c>
      <c r="S11" s="25">
        <v>1650</v>
      </c>
      <c r="T11" s="25">
        <v>0</v>
      </c>
      <c r="U11" s="25">
        <v>10</v>
      </c>
      <c r="V11" s="25">
        <v>0</v>
      </c>
      <c r="W11" s="25">
        <v>0</v>
      </c>
      <c r="X11" s="25">
        <v>0</v>
      </c>
      <c r="Y11" s="25">
        <v>534</v>
      </c>
      <c r="Z11" s="25">
        <v>0</v>
      </c>
      <c r="AA11" s="25">
        <v>0</v>
      </c>
      <c r="AB11" s="25">
        <v>0</v>
      </c>
      <c r="AC11" s="25">
        <v>0</v>
      </c>
      <c r="AD11" s="25">
        <v>0</v>
      </c>
      <c r="AE11" s="25">
        <v>0</v>
      </c>
      <c r="AF11" s="25">
        <v>0</v>
      </c>
      <c r="AG11" s="25">
        <v>0</v>
      </c>
      <c r="AH11" s="25">
        <v>6</v>
      </c>
      <c r="AI11" s="25">
        <v>25</v>
      </c>
      <c r="AJ11" s="25">
        <f t="shared" si="0"/>
        <v>4505</v>
      </c>
      <c r="AK11" s="25">
        <f t="shared" si="1"/>
        <v>0</v>
      </c>
      <c r="AL11" s="25">
        <f t="shared" si="2"/>
        <v>4505</v>
      </c>
      <c r="AM11" s="24"/>
      <c r="AN11" s="30"/>
    </row>
    <row r="12" spans="1:45" s="166" customFormat="1" ht="42.75" customHeight="1" x14ac:dyDescent="0.2">
      <c r="A12" s="63">
        <v>6</v>
      </c>
      <c r="B12" s="63" t="s">
        <v>20</v>
      </c>
      <c r="C12" s="25">
        <v>0</v>
      </c>
      <c r="D12" s="25">
        <v>0</v>
      </c>
      <c r="E12" s="25">
        <v>24</v>
      </c>
      <c r="F12" s="25">
        <v>0</v>
      </c>
      <c r="G12" s="25">
        <v>68</v>
      </c>
      <c r="H12" s="25">
        <v>0</v>
      </c>
      <c r="I12" s="25">
        <v>0</v>
      </c>
      <c r="J12" s="25">
        <v>0</v>
      </c>
      <c r="K12" s="25">
        <v>893</v>
      </c>
      <c r="L12" s="25">
        <v>0</v>
      </c>
      <c r="M12" s="25">
        <v>2767</v>
      </c>
      <c r="N12" s="25">
        <v>0</v>
      </c>
      <c r="O12" s="25">
        <v>1</v>
      </c>
      <c r="P12" s="25">
        <v>0</v>
      </c>
      <c r="Q12" s="25">
        <v>10</v>
      </c>
      <c r="R12" s="25">
        <v>0</v>
      </c>
      <c r="S12" s="25">
        <v>3088</v>
      </c>
      <c r="T12" s="25">
        <v>0</v>
      </c>
      <c r="U12" s="25">
        <v>10</v>
      </c>
      <c r="V12" s="25">
        <v>0</v>
      </c>
      <c r="W12" s="25">
        <v>0</v>
      </c>
      <c r="X12" s="25">
        <v>0</v>
      </c>
      <c r="Y12" s="25">
        <v>938</v>
      </c>
      <c r="Z12" s="25">
        <v>0</v>
      </c>
      <c r="AA12" s="25">
        <v>0</v>
      </c>
      <c r="AB12" s="25">
        <v>0</v>
      </c>
      <c r="AC12" s="25">
        <v>5</v>
      </c>
      <c r="AD12" s="25">
        <v>0</v>
      </c>
      <c r="AE12" s="25">
        <v>0</v>
      </c>
      <c r="AF12" s="25">
        <v>0</v>
      </c>
      <c r="AG12" s="25">
        <v>0</v>
      </c>
      <c r="AH12" s="25">
        <v>13</v>
      </c>
      <c r="AI12" s="25">
        <v>48</v>
      </c>
      <c r="AJ12" s="25">
        <f t="shared" si="0"/>
        <v>7865</v>
      </c>
      <c r="AK12" s="25">
        <f t="shared" si="1"/>
        <v>0</v>
      </c>
      <c r="AL12" s="25">
        <f t="shared" si="2"/>
        <v>7865</v>
      </c>
      <c r="AM12" s="24"/>
      <c r="AN12" s="30"/>
    </row>
    <row r="13" spans="1:45" s="15" customFormat="1" ht="42.75" customHeight="1" x14ac:dyDescent="0.2">
      <c r="A13" s="641" t="s">
        <v>21</v>
      </c>
      <c r="B13" s="642"/>
      <c r="C13" s="31">
        <f>SUM(C10:C12)</f>
        <v>0</v>
      </c>
      <c r="D13" s="31">
        <f t="shared" ref="D13:AI13" si="4">SUM(D10:D12)</f>
        <v>0</v>
      </c>
      <c r="E13" s="31">
        <f t="shared" si="4"/>
        <v>127</v>
      </c>
      <c r="F13" s="31">
        <f t="shared" si="4"/>
        <v>0</v>
      </c>
      <c r="G13" s="31">
        <f t="shared" si="4"/>
        <v>95</v>
      </c>
      <c r="H13" s="31">
        <f t="shared" si="4"/>
        <v>0</v>
      </c>
      <c r="I13" s="31">
        <f t="shared" si="4"/>
        <v>1</v>
      </c>
      <c r="J13" s="31">
        <f t="shared" si="4"/>
        <v>0</v>
      </c>
      <c r="K13" s="31">
        <f t="shared" si="4"/>
        <v>2619</v>
      </c>
      <c r="L13" s="31">
        <f t="shared" si="4"/>
        <v>0</v>
      </c>
      <c r="M13" s="31">
        <f t="shared" si="4"/>
        <v>6353</v>
      </c>
      <c r="N13" s="31">
        <f t="shared" si="4"/>
        <v>0</v>
      </c>
      <c r="O13" s="31">
        <f t="shared" si="4"/>
        <v>7</v>
      </c>
      <c r="P13" s="31">
        <f t="shared" si="4"/>
        <v>0</v>
      </c>
      <c r="Q13" s="31">
        <f t="shared" si="4"/>
        <v>97</v>
      </c>
      <c r="R13" s="31">
        <f t="shared" si="4"/>
        <v>0</v>
      </c>
      <c r="S13" s="31">
        <f t="shared" si="4"/>
        <v>7228</v>
      </c>
      <c r="T13" s="31">
        <f t="shared" si="4"/>
        <v>0</v>
      </c>
      <c r="U13" s="31">
        <f t="shared" si="4"/>
        <v>37</v>
      </c>
      <c r="V13" s="31">
        <f t="shared" si="4"/>
        <v>0</v>
      </c>
      <c r="W13" s="31">
        <f t="shared" si="4"/>
        <v>1</v>
      </c>
      <c r="X13" s="31">
        <f t="shared" si="4"/>
        <v>0</v>
      </c>
      <c r="Y13" s="31">
        <f t="shared" si="4"/>
        <v>1942</v>
      </c>
      <c r="Z13" s="31">
        <f t="shared" si="4"/>
        <v>0</v>
      </c>
      <c r="AA13" s="31">
        <f t="shared" si="4"/>
        <v>1</v>
      </c>
      <c r="AB13" s="31">
        <f t="shared" si="4"/>
        <v>0</v>
      </c>
      <c r="AC13" s="31">
        <f t="shared" si="4"/>
        <v>5</v>
      </c>
      <c r="AD13" s="31">
        <f t="shared" si="4"/>
        <v>0</v>
      </c>
      <c r="AE13" s="31">
        <f t="shared" si="4"/>
        <v>0</v>
      </c>
      <c r="AF13" s="31">
        <f t="shared" si="4"/>
        <v>0</v>
      </c>
      <c r="AG13" s="31">
        <f t="shared" si="4"/>
        <v>1</v>
      </c>
      <c r="AH13" s="31">
        <f t="shared" si="4"/>
        <v>32</v>
      </c>
      <c r="AI13" s="31">
        <f t="shared" si="4"/>
        <v>119</v>
      </c>
      <c r="AJ13" s="31">
        <f t="shared" si="0"/>
        <v>18665</v>
      </c>
      <c r="AK13" s="31">
        <f t="shared" si="1"/>
        <v>0</v>
      </c>
      <c r="AL13" s="31">
        <f t="shared" si="2"/>
        <v>18665</v>
      </c>
      <c r="AM13" s="32"/>
      <c r="AN13" s="37"/>
    </row>
    <row r="14" spans="1:45" s="15" customFormat="1" ht="42.75" customHeight="1" x14ac:dyDescent="0.2">
      <c r="A14" s="641" t="s">
        <v>148</v>
      </c>
      <c r="B14" s="642"/>
      <c r="C14" s="31">
        <f>C9+C13</f>
        <v>0</v>
      </c>
      <c r="D14" s="31">
        <f t="shared" ref="D14:AI14" si="5">D9+D13</f>
        <v>0</v>
      </c>
      <c r="E14" s="31">
        <f t="shared" si="5"/>
        <v>978</v>
      </c>
      <c r="F14" s="31">
        <f t="shared" si="5"/>
        <v>0</v>
      </c>
      <c r="G14" s="31">
        <f t="shared" si="5"/>
        <v>677</v>
      </c>
      <c r="H14" s="31">
        <f t="shared" si="5"/>
        <v>0</v>
      </c>
      <c r="I14" s="31">
        <f t="shared" si="5"/>
        <v>1</v>
      </c>
      <c r="J14" s="31">
        <f t="shared" si="5"/>
        <v>0</v>
      </c>
      <c r="K14" s="31">
        <f t="shared" si="5"/>
        <v>3781</v>
      </c>
      <c r="L14" s="31">
        <f t="shared" si="5"/>
        <v>0</v>
      </c>
      <c r="M14" s="31">
        <f t="shared" si="5"/>
        <v>9292</v>
      </c>
      <c r="N14" s="31">
        <f t="shared" si="5"/>
        <v>0</v>
      </c>
      <c r="O14" s="31">
        <f t="shared" si="5"/>
        <v>13</v>
      </c>
      <c r="P14" s="31">
        <f t="shared" si="5"/>
        <v>0</v>
      </c>
      <c r="Q14" s="31">
        <f t="shared" si="5"/>
        <v>142</v>
      </c>
      <c r="R14" s="31">
        <f t="shared" si="5"/>
        <v>0</v>
      </c>
      <c r="S14" s="31">
        <f t="shared" si="5"/>
        <v>11378</v>
      </c>
      <c r="T14" s="31">
        <f t="shared" si="5"/>
        <v>0</v>
      </c>
      <c r="U14" s="31">
        <f t="shared" si="5"/>
        <v>100</v>
      </c>
      <c r="V14" s="31">
        <f t="shared" si="5"/>
        <v>0</v>
      </c>
      <c r="W14" s="31">
        <f t="shared" si="5"/>
        <v>1</v>
      </c>
      <c r="X14" s="31">
        <f t="shared" si="5"/>
        <v>0</v>
      </c>
      <c r="Y14" s="31">
        <f t="shared" si="5"/>
        <v>2418</v>
      </c>
      <c r="Z14" s="31">
        <f t="shared" si="5"/>
        <v>0</v>
      </c>
      <c r="AA14" s="31">
        <f t="shared" si="5"/>
        <v>3</v>
      </c>
      <c r="AB14" s="31">
        <f t="shared" si="5"/>
        <v>0</v>
      </c>
      <c r="AC14" s="31">
        <f t="shared" si="5"/>
        <v>5</v>
      </c>
      <c r="AD14" s="31">
        <f t="shared" si="5"/>
        <v>0</v>
      </c>
      <c r="AE14" s="31">
        <f t="shared" si="5"/>
        <v>2</v>
      </c>
      <c r="AF14" s="31">
        <f t="shared" si="5"/>
        <v>0</v>
      </c>
      <c r="AG14" s="31">
        <f t="shared" si="5"/>
        <v>2</v>
      </c>
      <c r="AH14" s="31">
        <f t="shared" si="5"/>
        <v>55</v>
      </c>
      <c r="AI14" s="31">
        <f t="shared" si="5"/>
        <v>136</v>
      </c>
      <c r="AJ14" s="31">
        <f t="shared" si="0"/>
        <v>28984</v>
      </c>
      <c r="AK14" s="31">
        <f t="shared" si="1"/>
        <v>0</v>
      </c>
      <c r="AL14" s="31">
        <f t="shared" si="2"/>
        <v>28984</v>
      </c>
      <c r="AM14" s="32"/>
      <c r="AN14" s="37"/>
    </row>
    <row r="15" spans="1:45" s="15" customFormat="1" ht="42.75" customHeight="1" x14ac:dyDescent="0.2">
      <c r="A15" s="160"/>
      <c r="B15" s="161"/>
      <c r="C15" s="31"/>
      <c r="D15" s="31">
        <f>C14+D14</f>
        <v>0</v>
      </c>
      <c r="E15" s="31"/>
      <c r="F15" s="31">
        <f>E14+F14</f>
        <v>978</v>
      </c>
      <c r="G15" s="31"/>
      <c r="H15" s="31">
        <f>G14+H14</f>
        <v>677</v>
      </c>
      <c r="I15" s="31"/>
      <c r="J15" s="31">
        <f>I14+J14</f>
        <v>1</v>
      </c>
      <c r="K15" s="31"/>
      <c r="L15" s="31">
        <f>K14+L14</f>
        <v>3781</v>
      </c>
      <c r="M15" s="31"/>
      <c r="N15" s="31">
        <f>M14+N14</f>
        <v>9292</v>
      </c>
      <c r="O15" s="31"/>
      <c r="P15" s="31">
        <f>O14+P14</f>
        <v>13</v>
      </c>
      <c r="Q15" s="31"/>
      <c r="R15" s="31">
        <f>Q14+R14</f>
        <v>142</v>
      </c>
      <c r="S15" s="31"/>
      <c r="T15" s="31">
        <f>S14+T14</f>
        <v>11378</v>
      </c>
      <c r="U15" s="31"/>
      <c r="V15" s="31">
        <f>U14+V14</f>
        <v>100</v>
      </c>
      <c r="W15" s="31"/>
      <c r="X15" s="31">
        <f>W14+X14</f>
        <v>1</v>
      </c>
      <c r="Y15" s="31"/>
      <c r="Z15" s="31">
        <f>Y14+Z14</f>
        <v>2418</v>
      </c>
      <c r="AA15" s="31"/>
      <c r="AB15" s="31">
        <f>AA14+AB14</f>
        <v>3</v>
      </c>
      <c r="AC15" s="31"/>
      <c r="AD15" s="31">
        <f>AC14+AD14</f>
        <v>5</v>
      </c>
      <c r="AE15" s="31"/>
      <c r="AF15" s="31">
        <f>AE14+AF14</f>
        <v>2</v>
      </c>
      <c r="AG15" s="31"/>
      <c r="AH15" s="31"/>
      <c r="AI15" s="31">
        <f>AG14+AH14+AI14</f>
        <v>193</v>
      </c>
      <c r="AJ15" s="31"/>
      <c r="AK15" s="31"/>
      <c r="AL15" s="31">
        <f>D15+F15+H15+J15+L15+N15+P15+R15+T15+V15+X15+Z15+AB15+AD15+AF15+AI15</f>
        <v>28984</v>
      </c>
      <c r="AM15" s="32"/>
      <c r="AN15" s="32"/>
      <c r="AO15" s="37"/>
    </row>
    <row r="16" spans="1:45" s="166" customFormat="1" ht="42.75" customHeight="1" x14ac:dyDescent="0.2">
      <c r="A16" s="63">
        <v>7</v>
      </c>
      <c r="B16" s="63" t="s">
        <v>46</v>
      </c>
      <c r="C16" s="25">
        <v>0</v>
      </c>
      <c r="D16" s="25">
        <v>0</v>
      </c>
      <c r="E16" s="25">
        <v>0</v>
      </c>
      <c r="F16" s="25">
        <v>0</v>
      </c>
      <c r="G16" s="25">
        <v>3</v>
      </c>
      <c r="H16" s="25">
        <v>0</v>
      </c>
      <c r="I16" s="25">
        <v>0</v>
      </c>
      <c r="J16" s="25">
        <v>0</v>
      </c>
      <c r="K16" s="25">
        <v>238</v>
      </c>
      <c r="L16" s="25">
        <v>0</v>
      </c>
      <c r="M16" s="25">
        <v>918</v>
      </c>
      <c r="N16" s="25">
        <v>0</v>
      </c>
      <c r="O16" s="25">
        <v>2</v>
      </c>
      <c r="P16" s="25">
        <v>0</v>
      </c>
      <c r="Q16" s="25">
        <v>20</v>
      </c>
      <c r="R16" s="25">
        <v>0</v>
      </c>
      <c r="S16" s="25">
        <v>1291</v>
      </c>
      <c r="T16" s="25">
        <v>0</v>
      </c>
      <c r="U16" s="25">
        <v>23</v>
      </c>
      <c r="V16" s="25">
        <v>0</v>
      </c>
      <c r="W16" s="25">
        <v>2</v>
      </c>
      <c r="X16" s="25">
        <v>0</v>
      </c>
      <c r="Y16" s="25">
        <v>321</v>
      </c>
      <c r="Z16" s="25">
        <v>0</v>
      </c>
      <c r="AA16" s="25">
        <v>0</v>
      </c>
      <c r="AB16" s="25">
        <v>0</v>
      </c>
      <c r="AC16" s="25">
        <v>0</v>
      </c>
      <c r="AD16" s="25">
        <v>0</v>
      </c>
      <c r="AE16" s="25">
        <v>0</v>
      </c>
      <c r="AF16" s="25">
        <v>0</v>
      </c>
      <c r="AG16" s="156">
        <v>0</v>
      </c>
      <c r="AH16" s="156">
        <v>9</v>
      </c>
      <c r="AI16" s="156">
        <v>24</v>
      </c>
      <c r="AJ16" s="25">
        <f t="shared" si="0"/>
        <v>2851</v>
      </c>
      <c r="AK16" s="25">
        <f t="shared" si="1"/>
        <v>0</v>
      </c>
      <c r="AL16" s="25">
        <f t="shared" si="2"/>
        <v>2851</v>
      </c>
      <c r="AM16" s="24"/>
      <c r="AN16" s="30"/>
    </row>
    <row r="17" spans="1:41" s="166" customFormat="1" ht="42.75" customHeight="1" x14ac:dyDescent="0.2">
      <c r="A17" s="63">
        <v>8</v>
      </c>
      <c r="B17" s="63" t="s">
        <v>157</v>
      </c>
      <c r="C17" s="25">
        <v>0</v>
      </c>
      <c r="D17" s="25">
        <v>0</v>
      </c>
      <c r="E17" s="25">
        <v>0</v>
      </c>
      <c r="F17" s="25">
        <v>0</v>
      </c>
      <c r="G17" s="25">
        <v>26</v>
      </c>
      <c r="H17" s="25">
        <v>0</v>
      </c>
      <c r="I17" s="25">
        <v>0</v>
      </c>
      <c r="J17" s="25">
        <v>0</v>
      </c>
      <c r="K17" s="25">
        <v>257</v>
      </c>
      <c r="L17" s="25">
        <v>0</v>
      </c>
      <c r="M17" s="25">
        <v>627</v>
      </c>
      <c r="N17" s="25">
        <v>0</v>
      </c>
      <c r="O17" s="25">
        <v>1</v>
      </c>
      <c r="P17" s="25">
        <v>0</v>
      </c>
      <c r="Q17" s="25">
        <v>17</v>
      </c>
      <c r="R17" s="25">
        <v>0</v>
      </c>
      <c r="S17" s="25">
        <v>1101</v>
      </c>
      <c r="T17" s="25">
        <v>0</v>
      </c>
      <c r="U17" s="25">
        <v>13</v>
      </c>
      <c r="V17" s="25">
        <v>0</v>
      </c>
      <c r="W17" s="25">
        <v>0</v>
      </c>
      <c r="X17" s="25">
        <v>0</v>
      </c>
      <c r="Y17" s="25">
        <v>492</v>
      </c>
      <c r="Z17" s="25">
        <v>0</v>
      </c>
      <c r="AA17" s="25">
        <v>0</v>
      </c>
      <c r="AB17" s="25">
        <v>0</v>
      </c>
      <c r="AC17" s="25">
        <v>0</v>
      </c>
      <c r="AD17" s="25">
        <v>0</v>
      </c>
      <c r="AE17" s="25">
        <v>0</v>
      </c>
      <c r="AF17" s="25">
        <v>0</v>
      </c>
      <c r="AG17" s="156">
        <v>4</v>
      </c>
      <c r="AH17" s="156">
        <v>4</v>
      </c>
      <c r="AI17" s="156">
        <v>41</v>
      </c>
      <c r="AJ17" s="25">
        <f t="shared" si="0"/>
        <v>2583</v>
      </c>
      <c r="AK17" s="25">
        <f t="shared" si="1"/>
        <v>0</v>
      </c>
      <c r="AL17" s="25">
        <f>AJ17+AK17</f>
        <v>2583</v>
      </c>
      <c r="AM17" s="24"/>
      <c r="AN17" s="30"/>
    </row>
    <row r="18" spans="1:41" s="166" customFormat="1" ht="42.75" customHeight="1" x14ac:dyDescent="0.2">
      <c r="A18" s="63">
        <v>9</v>
      </c>
      <c r="B18" s="63" t="s">
        <v>47</v>
      </c>
      <c r="C18" s="25">
        <v>0</v>
      </c>
      <c r="D18" s="25">
        <v>0</v>
      </c>
      <c r="E18" s="25">
        <v>1</v>
      </c>
      <c r="F18" s="25">
        <v>0</v>
      </c>
      <c r="G18" s="25">
        <v>33</v>
      </c>
      <c r="H18" s="25">
        <v>0</v>
      </c>
      <c r="I18" s="25">
        <v>0</v>
      </c>
      <c r="J18" s="25">
        <v>0</v>
      </c>
      <c r="K18" s="25">
        <v>825</v>
      </c>
      <c r="L18" s="25">
        <v>0</v>
      </c>
      <c r="M18" s="25">
        <v>1941</v>
      </c>
      <c r="N18" s="25">
        <v>0</v>
      </c>
      <c r="O18" s="25">
        <v>9</v>
      </c>
      <c r="P18" s="25">
        <v>0</v>
      </c>
      <c r="Q18" s="25">
        <v>46</v>
      </c>
      <c r="R18" s="25">
        <v>0</v>
      </c>
      <c r="S18" s="25">
        <v>1704</v>
      </c>
      <c r="T18" s="25">
        <v>0</v>
      </c>
      <c r="U18" s="25">
        <v>28</v>
      </c>
      <c r="V18" s="25">
        <v>0</v>
      </c>
      <c r="W18" s="25">
        <v>0</v>
      </c>
      <c r="X18" s="25">
        <v>0</v>
      </c>
      <c r="Y18" s="25">
        <v>397</v>
      </c>
      <c r="Z18" s="25">
        <v>0</v>
      </c>
      <c r="AA18" s="25">
        <v>0</v>
      </c>
      <c r="AB18" s="25">
        <v>0</v>
      </c>
      <c r="AC18" s="25">
        <v>3</v>
      </c>
      <c r="AD18" s="25">
        <v>0</v>
      </c>
      <c r="AE18" s="25">
        <v>0</v>
      </c>
      <c r="AF18" s="25">
        <v>0</v>
      </c>
      <c r="AG18" s="156">
        <v>6</v>
      </c>
      <c r="AH18" s="156">
        <v>6</v>
      </c>
      <c r="AI18" s="156">
        <v>16</v>
      </c>
      <c r="AJ18" s="25">
        <f t="shared" si="0"/>
        <v>5015</v>
      </c>
      <c r="AK18" s="25">
        <f t="shared" si="1"/>
        <v>0</v>
      </c>
      <c r="AL18" s="25">
        <f t="shared" si="2"/>
        <v>5015</v>
      </c>
      <c r="AM18" s="24"/>
      <c r="AN18" s="30"/>
    </row>
    <row r="19" spans="1:41" s="166" customFormat="1" ht="42.75" customHeight="1" x14ac:dyDescent="0.2">
      <c r="A19" s="63">
        <v>10</v>
      </c>
      <c r="B19" s="63" t="s">
        <v>50</v>
      </c>
      <c r="C19" s="25">
        <v>0</v>
      </c>
      <c r="D19" s="25">
        <v>0</v>
      </c>
      <c r="E19" s="25">
        <v>0</v>
      </c>
      <c r="F19" s="25">
        <v>0</v>
      </c>
      <c r="G19" s="25">
        <v>2</v>
      </c>
      <c r="H19" s="25">
        <v>0</v>
      </c>
      <c r="I19" s="25">
        <v>0</v>
      </c>
      <c r="J19" s="25">
        <v>0</v>
      </c>
      <c r="K19" s="25">
        <v>80</v>
      </c>
      <c r="L19" s="25">
        <v>0</v>
      </c>
      <c r="M19" s="25">
        <v>193</v>
      </c>
      <c r="N19" s="25">
        <v>0</v>
      </c>
      <c r="O19" s="25">
        <v>4</v>
      </c>
      <c r="P19" s="25">
        <v>0</v>
      </c>
      <c r="Q19" s="25">
        <v>5</v>
      </c>
      <c r="R19" s="25">
        <v>0</v>
      </c>
      <c r="S19" s="25">
        <v>393</v>
      </c>
      <c r="T19" s="25">
        <v>0</v>
      </c>
      <c r="U19" s="25">
        <v>10</v>
      </c>
      <c r="V19" s="25">
        <v>0</v>
      </c>
      <c r="W19" s="25">
        <v>1</v>
      </c>
      <c r="X19" s="25">
        <v>0</v>
      </c>
      <c r="Y19" s="25">
        <v>230</v>
      </c>
      <c r="Z19" s="25">
        <v>0</v>
      </c>
      <c r="AA19" s="25">
        <v>1</v>
      </c>
      <c r="AB19" s="25">
        <v>0</v>
      </c>
      <c r="AC19" s="25">
        <v>0</v>
      </c>
      <c r="AD19" s="25">
        <v>0</v>
      </c>
      <c r="AE19" s="25">
        <v>2</v>
      </c>
      <c r="AF19" s="25">
        <v>0</v>
      </c>
      <c r="AG19" s="156">
        <v>18</v>
      </c>
      <c r="AH19" s="156">
        <v>20</v>
      </c>
      <c r="AI19" s="156">
        <v>20</v>
      </c>
      <c r="AJ19" s="25">
        <f t="shared" si="0"/>
        <v>979</v>
      </c>
      <c r="AK19" s="25">
        <f t="shared" si="1"/>
        <v>0</v>
      </c>
      <c r="AL19" s="25">
        <f t="shared" si="2"/>
        <v>979</v>
      </c>
      <c r="AM19" s="24"/>
      <c r="AN19" s="30"/>
    </row>
    <row r="20" spans="1:41" s="15" customFormat="1" ht="42.75" customHeight="1" x14ac:dyDescent="0.2">
      <c r="A20" s="641" t="s">
        <v>55</v>
      </c>
      <c r="B20" s="642"/>
      <c r="C20" s="31">
        <f>SUM(C16:C19)</f>
        <v>0</v>
      </c>
      <c r="D20" s="31">
        <f t="shared" ref="D20:AI20" si="6">SUM(D16:D19)</f>
        <v>0</v>
      </c>
      <c r="E20" s="31">
        <f t="shared" si="6"/>
        <v>1</v>
      </c>
      <c r="F20" s="31">
        <f t="shared" si="6"/>
        <v>0</v>
      </c>
      <c r="G20" s="31">
        <f t="shared" si="6"/>
        <v>64</v>
      </c>
      <c r="H20" s="31">
        <f t="shared" si="6"/>
        <v>0</v>
      </c>
      <c r="I20" s="31">
        <f t="shared" si="6"/>
        <v>0</v>
      </c>
      <c r="J20" s="31">
        <f t="shared" si="6"/>
        <v>0</v>
      </c>
      <c r="K20" s="31">
        <f t="shared" si="6"/>
        <v>1400</v>
      </c>
      <c r="L20" s="31">
        <f t="shared" si="6"/>
        <v>0</v>
      </c>
      <c r="M20" s="31">
        <f t="shared" si="6"/>
        <v>3679</v>
      </c>
      <c r="N20" s="31">
        <f t="shared" si="6"/>
        <v>0</v>
      </c>
      <c r="O20" s="31">
        <f t="shared" si="6"/>
        <v>16</v>
      </c>
      <c r="P20" s="31">
        <f t="shared" si="6"/>
        <v>0</v>
      </c>
      <c r="Q20" s="31">
        <f t="shared" si="6"/>
        <v>88</v>
      </c>
      <c r="R20" s="31">
        <f t="shared" si="6"/>
        <v>0</v>
      </c>
      <c r="S20" s="31">
        <f t="shared" si="6"/>
        <v>4489</v>
      </c>
      <c r="T20" s="31">
        <f t="shared" si="6"/>
        <v>0</v>
      </c>
      <c r="U20" s="31">
        <f t="shared" si="6"/>
        <v>74</v>
      </c>
      <c r="V20" s="31">
        <f t="shared" si="6"/>
        <v>0</v>
      </c>
      <c r="W20" s="31">
        <f t="shared" si="6"/>
        <v>3</v>
      </c>
      <c r="X20" s="31">
        <f t="shared" si="6"/>
        <v>0</v>
      </c>
      <c r="Y20" s="31">
        <f t="shared" si="6"/>
        <v>1440</v>
      </c>
      <c r="Z20" s="31">
        <f t="shared" si="6"/>
        <v>0</v>
      </c>
      <c r="AA20" s="31">
        <f t="shared" si="6"/>
        <v>1</v>
      </c>
      <c r="AB20" s="31">
        <f t="shared" si="6"/>
        <v>0</v>
      </c>
      <c r="AC20" s="31">
        <f t="shared" si="6"/>
        <v>3</v>
      </c>
      <c r="AD20" s="31">
        <f t="shared" si="6"/>
        <v>0</v>
      </c>
      <c r="AE20" s="31">
        <f t="shared" si="6"/>
        <v>2</v>
      </c>
      <c r="AF20" s="31">
        <f t="shared" si="6"/>
        <v>0</v>
      </c>
      <c r="AG20" s="157">
        <f t="shared" si="6"/>
        <v>28</v>
      </c>
      <c r="AH20" s="157">
        <f t="shared" si="6"/>
        <v>39</v>
      </c>
      <c r="AI20" s="157">
        <f t="shared" si="6"/>
        <v>101</v>
      </c>
      <c r="AJ20" s="31">
        <f t="shared" si="0"/>
        <v>11428</v>
      </c>
      <c r="AK20" s="31">
        <f t="shared" si="1"/>
        <v>0</v>
      </c>
      <c r="AL20" s="31">
        <f t="shared" si="2"/>
        <v>11428</v>
      </c>
      <c r="AM20" s="32"/>
      <c r="AN20" s="37"/>
    </row>
    <row r="21" spans="1:41" s="166" customFormat="1" ht="42.75" customHeight="1" x14ac:dyDescent="0.2">
      <c r="A21" s="63">
        <v>11</v>
      </c>
      <c r="B21" s="63" t="s">
        <v>52</v>
      </c>
      <c r="C21" s="25">
        <v>1</v>
      </c>
      <c r="D21" s="25">
        <v>0</v>
      </c>
      <c r="E21" s="25">
        <v>0</v>
      </c>
      <c r="F21" s="25">
        <v>0</v>
      </c>
      <c r="G21" s="25">
        <v>17</v>
      </c>
      <c r="H21" s="25">
        <v>0</v>
      </c>
      <c r="I21" s="25">
        <v>0</v>
      </c>
      <c r="J21" s="25">
        <v>0</v>
      </c>
      <c r="K21" s="25">
        <v>95</v>
      </c>
      <c r="L21" s="25">
        <v>0</v>
      </c>
      <c r="M21" s="25">
        <v>807</v>
      </c>
      <c r="N21" s="25">
        <v>0</v>
      </c>
      <c r="O21" s="25">
        <v>3</v>
      </c>
      <c r="P21" s="25">
        <v>0</v>
      </c>
      <c r="Q21" s="25">
        <v>26</v>
      </c>
      <c r="R21" s="25">
        <v>0</v>
      </c>
      <c r="S21" s="25">
        <v>1161</v>
      </c>
      <c r="T21" s="25">
        <v>0</v>
      </c>
      <c r="U21" s="25">
        <v>16</v>
      </c>
      <c r="V21" s="25">
        <v>0</v>
      </c>
      <c r="W21" s="25">
        <v>0</v>
      </c>
      <c r="X21" s="25">
        <v>0</v>
      </c>
      <c r="Y21" s="25">
        <v>190</v>
      </c>
      <c r="Z21" s="25">
        <v>0</v>
      </c>
      <c r="AA21" s="25">
        <v>0</v>
      </c>
      <c r="AB21" s="25">
        <v>0</v>
      </c>
      <c r="AC21" s="25">
        <v>0</v>
      </c>
      <c r="AD21" s="25">
        <v>0</v>
      </c>
      <c r="AE21" s="25">
        <v>0</v>
      </c>
      <c r="AF21" s="25">
        <v>0</v>
      </c>
      <c r="AG21" s="25">
        <v>1</v>
      </c>
      <c r="AH21" s="25">
        <v>5</v>
      </c>
      <c r="AI21" s="25">
        <v>5</v>
      </c>
      <c r="AJ21" s="25">
        <f t="shared" si="0"/>
        <v>2327</v>
      </c>
      <c r="AK21" s="25">
        <f t="shared" si="1"/>
        <v>0</v>
      </c>
      <c r="AL21" s="25">
        <f t="shared" si="2"/>
        <v>2327</v>
      </c>
      <c r="AM21" s="24"/>
      <c r="AN21" s="30"/>
    </row>
    <row r="22" spans="1:41" s="166" customFormat="1" ht="42.75" customHeight="1" x14ac:dyDescent="0.2">
      <c r="A22" s="63">
        <v>12</v>
      </c>
      <c r="B22" s="63" t="s">
        <v>53</v>
      </c>
      <c r="C22" s="25">
        <v>0</v>
      </c>
      <c r="D22" s="25">
        <v>0</v>
      </c>
      <c r="E22" s="25">
        <v>0</v>
      </c>
      <c r="F22" s="25">
        <v>0</v>
      </c>
      <c r="G22" s="25">
        <v>3</v>
      </c>
      <c r="H22" s="25">
        <v>0</v>
      </c>
      <c r="I22" s="25">
        <v>0</v>
      </c>
      <c r="J22" s="25">
        <v>0</v>
      </c>
      <c r="K22" s="25">
        <v>213</v>
      </c>
      <c r="L22" s="25">
        <v>0</v>
      </c>
      <c r="M22" s="25">
        <v>632</v>
      </c>
      <c r="N22" s="25">
        <v>0</v>
      </c>
      <c r="O22" s="25">
        <v>12</v>
      </c>
      <c r="P22" s="25">
        <v>0</v>
      </c>
      <c r="Q22" s="25">
        <v>27</v>
      </c>
      <c r="R22" s="25">
        <v>0</v>
      </c>
      <c r="S22" s="25">
        <v>534</v>
      </c>
      <c r="T22" s="25">
        <v>0</v>
      </c>
      <c r="U22" s="25">
        <v>32</v>
      </c>
      <c r="V22" s="25">
        <v>0</v>
      </c>
      <c r="W22" s="25">
        <v>0</v>
      </c>
      <c r="X22" s="25">
        <v>0</v>
      </c>
      <c r="Y22" s="25">
        <v>250</v>
      </c>
      <c r="Z22" s="25">
        <v>0</v>
      </c>
      <c r="AA22" s="25">
        <v>0</v>
      </c>
      <c r="AB22" s="25">
        <v>0</v>
      </c>
      <c r="AC22" s="25">
        <v>0</v>
      </c>
      <c r="AD22" s="25">
        <v>0</v>
      </c>
      <c r="AE22" s="25">
        <v>0</v>
      </c>
      <c r="AF22" s="25">
        <v>0</v>
      </c>
      <c r="AG22" s="25">
        <v>3</v>
      </c>
      <c r="AH22" s="25">
        <v>9</v>
      </c>
      <c r="AI22" s="25">
        <v>18</v>
      </c>
      <c r="AJ22" s="25">
        <f t="shared" si="0"/>
        <v>1733</v>
      </c>
      <c r="AK22" s="25">
        <f t="shared" si="1"/>
        <v>0</v>
      </c>
      <c r="AL22" s="25">
        <f t="shared" si="2"/>
        <v>1733</v>
      </c>
      <c r="AM22" s="24"/>
      <c r="AN22" s="30"/>
    </row>
    <row r="23" spans="1:41" s="166" customFormat="1" ht="42.75" customHeight="1" x14ac:dyDescent="0.2">
      <c r="A23" s="63">
        <v>13</v>
      </c>
      <c r="B23" s="63" t="s">
        <v>54</v>
      </c>
      <c r="C23" s="25">
        <v>0</v>
      </c>
      <c r="D23" s="25">
        <v>0</v>
      </c>
      <c r="E23" s="25">
        <v>60</v>
      </c>
      <c r="F23" s="25">
        <v>0</v>
      </c>
      <c r="G23" s="25">
        <v>340</v>
      </c>
      <c r="H23" s="25">
        <v>0</v>
      </c>
      <c r="I23" s="25">
        <v>5</v>
      </c>
      <c r="J23" s="25">
        <v>0</v>
      </c>
      <c r="K23" s="25">
        <v>636</v>
      </c>
      <c r="L23" s="25">
        <v>0</v>
      </c>
      <c r="M23" s="25">
        <v>1640</v>
      </c>
      <c r="N23" s="25">
        <v>0</v>
      </c>
      <c r="O23" s="25">
        <v>1</v>
      </c>
      <c r="P23" s="25">
        <v>0</v>
      </c>
      <c r="Q23" s="25">
        <v>31</v>
      </c>
      <c r="R23" s="25">
        <v>0</v>
      </c>
      <c r="S23" s="25">
        <v>1568</v>
      </c>
      <c r="T23" s="25">
        <v>0</v>
      </c>
      <c r="U23" s="25">
        <v>5</v>
      </c>
      <c r="V23" s="25">
        <v>0</v>
      </c>
      <c r="W23" s="25">
        <v>0</v>
      </c>
      <c r="X23" s="25">
        <v>0</v>
      </c>
      <c r="Y23" s="25">
        <v>319</v>
      </c>
      <c r="Z23" s="25">
        <v>0</v>
      </c>
      <c r="AA23" s="25">
        <v>0</v>
      </c>
      <c r="AB23" s="25">
        <v>0</v>
      </c>
      <c r="AC23" s="25">
        <v>0</v>
      </c>
      <c r="AD23" s="25">
        <v>0</v>
      </c>
      <c r="AE23" s="25">
        <v>0</v>
      </c>
      <c r="AF23" s="25">
        <v>0</v>
      </c>
      <c r="AG23" s="25">
        <v>0</v>
      </c>
      <c r="AH23" s="25">
        <v>1</v>
      </c>
      <c r="AI23" s="25">
        <v>3</v>
      </c>
      <c r="AJ23" s="25">
        <f t="shared" si="0"/>
        <v>4609</v>
      </c>
      <c r="AK23" s="25">
        <f t="shared" si="1"/>
        <v>0</v>
      </c>
      <c r="AL23" s="25">
        <f t="shared" si="2"/>
        <v>4609</v>
      </c>
      <c r="AM23" s="24"/>
      <c r="AN23" s="30"/>
    </row>
    <row r="24" spans="1:41" ht="42.75" customHeight="1" x14ac:dyDescent="0.2">
      <c r="A24" s="63">
        <v>14</v>
      </c>
      <c r="B24" s="63" t="s">
        <v>160</v>
      </c>
      <c r="C24" s="25">
        <v>0</v>
      </c>
      <c r="D24" s="25">
        <v>0</v>
      </c>
      <c r="E24" s="25">
        <v>23</v>
      </c>
      <c r="F24" s="25">
        <v>0</v>
      </c>
      <c r="G24" s="25">
        <v>32</v>
      </c>
      <c r="H24" s="25">
        <v>0</v>
      </c>
      <c r="I24" s="25">
        <v>0</v>
      </c>
      <c r="J24" s="25">
        <v>0</v>
      </c>
      <c r="K24" s="25">
        <v>161</v>
      </c>
      <c r="L24" s="25">
        <v>0</v>
      </c>
      <c r="M24" s="25">
        <v>880</v>
      </c>
      <c r="N24" s="25">
        <v>0</v>
      </c>
      <c r="O24" s="25">
        <v>0</v>
      </c>
      <c r="P24" s="25">
        <v>0</v>
      </c>
      <c r="Q24" s="25">
        <v>15</v>
      </c>
      <c r="R24" s="25">
        <v>0</v>
      </c>
      <c r="S24" s="25">
        <v>693</v>
      </c>
      <c r="T24" s="25">
        <v>0</v>
      </c>
      <c r="U24" s="25">
        <v>2</v>
      </c>
      <c r="V24" s="25">
        <v>0</v>
      </c>
      <c r="W24" s="25">
        <v>0</v>
      </c>
      <c r="X24" s="25">
        <v>0</v>
      </c>
      <c r="Y24" s="25">
        <v>71</v>
      </c>
      <c r="Z24" s="25">
        <v>0</v>
      </c>
      <c r="AA24" s="25">
        <v>0</v>
      </c>
      <c r="AB24" s="25">
        <v>0</v>
      </c>
      <c r="AC24" s="25">
        <v>0</v>
      </c>
      <c r="AD24" s="25">
        <v>0</v>
      </c>
      <c r="AE24" s="25">
        <v>0</v>
      </c>
      <c r="AF24" s="25">
        <v>0</v>
      </c>
      <c r="AG24" s="25">
        <v>0</v>
      </c>
      <c r="AH24" s="25">
        <v>2</v>
      </c>
      <c r="AI24" s="25">
        <v>0</v>
      </c>
      <c r="AJ24" s="25">
        <f t="shared" si="0"/>
        <v>1879</v>
      </c>
      <c r="AK24" s="25">
        <f t="shared" si="1"/>
        <v>0</v>
      </c>
      <c r="AL24" s="25">
        <f t="shared" si="2"/>
        <v>1879</v>
      </c>
    </row>
    <row r="25" spans="1:41" s="15" customFormat="1" ht="42.75" customHeight="1" x14ac:dyDescent="0.2">
      <c r="A25" s="641" t="s">
        <v>22</v>
      </c>
      <c r="B25" s="642"/>
      <c r="C25" s="31">
        <f>C21+C22+C23+C24</f>
        <v>1</v>
      </c>
      <c r="D25" s="31">
        <f t="shared" ref="D25:AI25" si="7">D21+D22+D23+D24</f>
        <v>0</v>
      </c>
      <c r="E25" s="31">
        <f t="shared" si="7"/>
        <v>83</v>
      </c>
      <c r="F25" s="31">
        <f t="shared" si="7"/>
        <v>0</v>
      </c>
      <c r="G25" s="31">
        <f t="shared" si="7"/>
        <v>392</v>
      </c>
      <c r="H25" s="31">
        <f t="shared" si="7"/>
        <v>0</v>
      </c>
      <c r="I25" s="31">
        <f t="shared" si="7"/>
        <v>5</v>
      </c>
      <c r="J25" s="31">
        <f t="shared" si="7"/>
        <v>0</v>
      </c>
      <c r="K25" s="31">
        <f t="shared" si="7"/>
        <v>1105</v>
      </c>
      <c r="L25" s="31">
        <f t="shared" si="7"/>
        <v>0</v>
      </c>
      <c r="M25" s="31">
        <f t="shared" si="7"/>
        <v>3959</v>
      </c>
      <c r="N25" s="31">
        <f t="shared" si="7"/>
        <v>0</v>
      </c>
      <c r="O25" s="31">
        <f t="shared" si="7"/>
        <v>16</v>
      </c>
      <c r="P25" s="31">
        <f t="shared" si="7"/>
        <v>0</v>
      </c>
      <c r="Q25" s="31">
        <f t="shared" si="7"/>
        <v>99</v>
      </c>
      <c r="R25" s="31">
        <f t="shared" si="7"/>
        <v>0</v>
      </c>
      <c r="S25" s="31">
        <f t="shared" si="7"/>
        <v>3956</v>
      </c>
      <c r="T25" s="31">
        <f t="shared" si="7"/>
        <v>0</v>
      </c>
      <c r="U25" s="31">
        <f t="shared" si="7"/>
        <v>55</v>
      </c>
      <c r="V25" s="31">
        <f t="shared" si="7"/>
        <v>0</v>
      </c>
      <c r="W25" s="31">
        <f t="shared" si="7"/>
        <v>0</v>
      </c>
      <c r="X25" s="31">
        <f t="shared" si="7"/>
        <v>0</v>
      </c>
      <c r="Y25" s="31">
        <f t="shared" si="7"/>
        <v>830</v>
      </c>
      <c r="Z25" s="31">
        <f t="shared" si="7"/>
        <v>0</v>
      </c>
      <c r="AA25" s="31">
        <f t="shared" si="7"/>
        <v>0</v>
      </c>
      <c r="AB25" s="31">
        <f t="shared" si="7"/>
        <v>0</v>
      </c>
      <c r="AC25" s="31">
        <f t="shared" si="7"/>
        <v>0</v>
      </c>
      <c r="AD25" s="31">
        <f t="shared" si="7"/>
        <v>0</v>
      </c>
      <c r="AE25" s="31">
        <f t="shared" si="7"/>
        <v>0</v>
      </c>
      <c r="AF25" s="31">
        <f t="shared" si="7"/>
        <v>0</v>
      </c>
      <c r="AG25" s="31">
        <f t="shared" si="7"/>
        <v>4</v>
      </c>
      <c r="AH25" s="31">
        <f t="shared" si="7"/>
        <v>17</v>
      </c>
      <c r="AI25" s="31">
        <f t="shared" si="7"/>
        <v>26</v>
      </c>
      <c r="AJ25" s="31">
        <f t="shared" si="0"/>
        <v>10548</v>
      </c>
      <c r="AK25" s="31">
        <f t="shared" si="1"/>
        <v>0</v>
      </c>
      <c r="AL25" s="31">
        <f t="shared" si="2"/>
        <v>10548</v>
      </c>
      <c r="AM25" s="163"/>
      <c r="AN25" s="163"/>
    </row>
    <row r="26" spans="1:41" s="165" customFormat="1" ht="42.75" customHeight="1" x14ac:dyDescent="0.2">
      <c r="A26" s="641" t="s">
        <v>149</v>
      </c>
      <c r="B26" s="642"/>
      <c r="C26" s="31">
        <f>C20+C25</f>
        <v>1</v>
      </c>
      <c r="D26" s="31">
        <f t="shared" ref="D26:AI26" si="8">D20+D25</f>
        <v>0</v>
      </c>
      <c r="E26" s="31">
        <f t="shared" si="8"/>
        <v>84</v>
      </c>
      <c r="F26" s="31">
        <f t="shared" si="8"/>
        <v>0</v>
      </c>
      <c r="G26" s="31">
        <f t="shared" si="8"/>
        <v>456</v>
      </c>
      <c r="H26" s="31">
        <f t="shared" si="8"/>
        <v>0</v>
      </c>
      <c r="I26" s="31">
        <f t="shared" si="8"/>
        <v>5</v>
      </c>
      <c r="J26" s="31">
        <f t="shared" si="8"/>
        <v>0</v>
      </c>
      <c r="K26" s="31">
        <f t="shared" si="8"/>
        <v>2505</v>
      </c>
      <c r="L26" s="31">
        <f t="shared" si="8"/>
        <v>0</v>
      </c>
      <c r="M26" s="31">
        <f t="shared" si="8"/>
        <v>7638</v>
      </c>
      <c r="N26" s="31">
        <f t="shared" si="8"/>
        <v>0</v>
      </c>
      <c r="O26" s="31">
        <f t="shared" si="8"/>
        <v>32</v>
      </c>
      <c r="P26" s="31">
        <f t="shared" si="8"/>
        <v>0</v>
      </c>
      <c r="Q26" s="31">
        <f t="shared" si="8"/>
        <v>187</v>
      </c>
      <c r="R26" s="31">
        <f t="shared" si="8"/>
        <v>0</v>
      </c>
      <c r="S26" s="31">
        <f t="shared" si="8"/>
        <v>8445</v>
      </c>
      <c r="T26" s="31">
        <f t="shared" si="8"/>
        <v>0</v>
      </c>
      <c r="U26" s="31">
        <f t="shared" si="8"/>
        <v>129</v>
      </c>
      <c r="V26" s="31">
        <f t="shared" si="8"/>
        <v>0</v>
      </c>
      <c r="W26" s="31">
        <f t="shared" si="8"/>
        <v>3</v>
      </c>
      <c r="X26" s="31">
        <f t="shared" si="8"/>
        <v>0</v>
      </c>
      <c r="Y26" s="31">
        <f t="shared" si="8"/>
        <v>2270</v>
      </c>
      <c r="Z26" s="31">
        <f t="shared" si="8"/>
        <v>0</v>
      </c>
      <c r="AA26" s="31">
        <f t="shared" si="8"/>
        <v>1</v>
      </c>
      <c r="AB26" s="31">
        <f t="shared" si="8"/>
        <v>0</v>
      </c>
      <c r="AC26" s="31">
        <f t="shared" si="8"/>
        <v>3</v>
      </c>
      <c r="AD26" s="31">
        <f t="shared" si="8"/>
        <v>0</v>
      </c>
      <c r="AE26" s="31">
        <f t="shared" si="8"/>
        <v>2</v>
      </c>
      <c r="AF26" s="31">
        <f t="shared" si="8"/>
        <v>0</v>
      </c>
      <c r="AG26" s="31">
        <f t="shared" si="8"/>
        <v>32</v>
      </c>
      <c r="AH26" s="31">
        <f t="shared" si="8"/>
        <v>56</v>
      </c>
      <c r="AI26" s="31">
        <f t="shared" si="8"/>
        <v>127</v>
      </c>
      <c r="AJ26" s="31">
        <f t="shared" si="0"/>
        <v>21976</v>
      </c>
      <c r="AK26" s="31">
        <f t="shared" si="1"/>
        <v>0</v>
      </c>
      <c r="AL26" s="31">
        <f t="shared" si="2"/>
        <v>21976</v>
      </c>
      <c r="AM26" s="163"/>
      <c r="AN26" s="163"/>
    </row>
    <row r="27" spans="1:41" s="15" customFormat="1" ht="42.75" customHeight="1" x14ac:dyDescent="0.2">
      <c r="A27" s="160"/>
      <c r="B27" s="161"/>
      <c r="C27" s="31"/>
      <c r="D27" s="31">
        <f>C26+D26</f>
        <v>1</v>
      </c>
      <c r="E27" s="31"/>
      <c r="F27" s="31">
        <f>E26+F26</f>
        <v>84</v>
      </c>
      <c r="G27" s="31"/>
      <c r="H27" s="31">
        <f>G26+H26</f>
        <v>456</v>
      </c>
      <c r="I27" s="31"/>
      <c r="J27" s="31">
        <f>I26+J26</f>
        <v>5</v>
      </c>
      <c r="K27" s="31"/>
      <c r="L27" s="31">
        <f>K26+L26</f>
        <v>2505</v>
      </c>
      <c r="M27" s="31"/>
      <c r="N27" s="31">
        <f>M26+N26</f>
        <v>7638</v>
      </c>
      <c r="O27" s="31"/>
      <c r="P27" s="31">
        <f>O26+P26</f>
        <v>32</v>
      </c>
      <c r="Q27" s="31"/>
      <c r="R27" s="31">
        <f>Q26+R26</f>
        <v>187</v>
      </c>
      <c r="S27" s="31"/>
      <c r="T27" s="31">
        <f>S26+T26</f>
        <v>8445</v>
      </c>
      <c r="U27" s="31"/>
      <c r="V27" s="31">
        <f>U26+V26</f>
        <v>129</v>
      </c>
      <c r="W27" s="31"/>
      <c r="X27" s="31">
        <f>W26+X26</f>
        <v>3</v>
      </c>
      <c r="Y27" s="31"/>
      <c r="Z27" s="31">
        <f>Y26+Z26</f>
        <v>2270</v>
      </c>
      <c r="AA27" s="31"/>
      <c r="AB27" s="31">
        <f>AA26+AB26</f>
        <v>1</v>
      </c>
      <c r="AC27" s="31"/>
      <c r="AD27" s="31">
        <f>AC26+AD26</f>
        <v>3</v>
      </c>
      <c r="AE27" s="31"/>
      <c r="AF27" s="31">
        <f>AE26+AF26</f>
        <v>2</v>
      </c>
      <c r="AG27" s="31"/>
      <c r="AH27" s="31"/>
      <c r="AI27" s="31">
        <f>AG26+AH26+AI26</f>
        <v>215</v>
      </c>
      <c r="AJ27" s="31"/>
      <c r="AK27" s="31"/>
      <c r="AL27" s="31">
        <f>D27+F27+H27+J27+L27+N27+P27+R27+T27+V27+X27+Z27+AB27+AD27+AF27+AI27</f>
        <v>21976</v>
      </c>
      <c r="AM27" s="32"/>
      <c r="AN27" s="32"/>
      <c r="AO27" s="37"/>
    </row>
    <row r="28" spans="1:41" s="165" customFormat="1" ht="42.75" customHeight="1" x14ac:dyDescent="0.2">
      <c r="A28" s="160"/>
      <c r="B28" s="161"/>
      <c r="C28" s="31">
        <f>C15+C27</f>
        <v>0</v>
      </c>
      <c r="D28" s="31">
        <f t="shared" ref="D28:AL28" si="9">D15+D27</f>
        <v>1</v>
      </c>
      <c r="E28" s="31">
        <f t="shared" si="9"/>
        <v>0</v>
      </c>
      <c r="F28" s="31">
        <f t="shared" si="9"/>
        <v>1062</v>
      </c>
      <c r="G28" s="31">
        <f t="shared" si="9"/>
        <v>0</v>
      </c>
      <c r="H28" s="31">
        <f t="shared" si="9"/>
        <v>1133</v>
      </c>
      <c r="I28" s="31">
        <f t="shared" si="9"/>
        <v>0</v>
      </c>
      <c r="J28" s="31">
        <f t="shared" si="9"/>
        <v>6</v>
      </c>
      <c r="K28" s="31">
        <f t="shared" si="9"/>
        <v>0</v>
      </c>
      <c r="L28" s="31">
        <f t="shared" si="9"/>
        <v>6286</v>
      </c>
      <c r="M28" s="31">
        <f t="shared" si="9"/>
        <v>0</v>
      </c>
      <c r="N28" s="31">
        <f t="shared" si="9"/>
        <v>16930</v>
      </c>
      <c r="O28" s="31">
        <f t="shared" si="9"/>
        <v>0</v>
      </c>
      <c r="P28" s="31">
        <f t="shared" si="9"/>
        <v>45</v>
      </c>
      <c r="Q28" s="31">
        <f t="shared" si="9"/>
        <v>0</v>
      </c>
      <c r="R28" s="31">
        <f t="shared" si="9"/>
        <v>329</v>
      </c>
      <c r="S28" s="31">
        <f t="shared" si="9"/>
        <v>0</v>
      </c>
      <c r="T28" s="31">
        <f t="shared" si="9"/>
        <v>19823</v>
      </c>
      <c r="U28" s="31">
        <f t="shared" si="9"/>
        <v>0</v>
      </c>
      <c r="V28" s="31">
        <f t="shared" si="9"/>
        <v>229</v>
      </c>
      <c r="W28" s="31">
        <f t="shared" si="9"/>
        <v>0</v>
      </c>
      <c r="X28" s="31">
        <f t="shared" si="9"/>
        <v>4</v>
      </c>
      <c r="Y28" s="31">
        <f t="shared" si="9"/>
        <v>0</v>
      </c>
      <c r="Z28" s="31">
        <f t="shared" si="9"/>
        <v>4688</v>
      </c>
      <c r="AA28" s="31">
        <f t="shared" si="9"/>
        <v>0</v>
      </c>
      <c r="AB28" s="31">
        <f t="shared" si="9"/>
        <v>4</v>
      </c>
      <c r="AC28" s="31">
        <f t="shared" si="9"/>
        <v>0</v>
      </c>
      <c r="AD28" s="31">
        <f t="shared" si="9"/>
        <v>8</v>
      </c>
      <c r="AE28" s="31">
        <f t="shared" si="9"/>
        <v>0</v>
      </c>
      <c r="AF28" s="31">
        <f t="shared" si="9"/>
        <v>4</v>
      </c>
      <c r="AG28" s="31">
        <f t="shared" si="9"/>
        <v>0</v>
      </c>
      <c r="AH28" s="31">
        <f t="shared" si="9"/>
        <v>0</v>
      </c>
      <c r="AI28" s="31">
        <f t="shared" si="9"/>
        <v>408</v>
      </c>
      <c r="AJ28" s="31">
        <f t="shared" si="9"/>
        <v>0</v>
      </c>
      <c r="AK28" s="31">
        <f t="shared" si="9"/>
        <v>0</v>
      </c>
      <c r="AL28" s="31">
        <f t="shared" si="9"/>
        <v>50960</v>
      </c>
      <c r="AM28" s="163">
        <f>AL14+AL27</f>
        <v>50960</v>
      </c>
      <c r="AN28" s="163"/>
    </row>
    <row r="29" spans="1:41" s="166" customFormat="1" ht="42.75" customHeight="1" x14ac:dyDescent="0.2">
      <c r="A29" s="63">
        <v>15</v>
      </c>
      <c r="B29" s="63" t="s">
        <v>23</v>
      </c>
      <c r="C29" s="25">
        <v>0</v>
      </c>
      <c r="D29" s="25">
        <v>0</v>
      </c>
      <c r="E29" s="25">
        <v>0</v>
      </c>
      <c r="F29" s="25">
        <v>0</v>
      </c>
      <c r="G29" s="25">
        <v>341</v>
      </c>
      <c r="H29" s="25">
        <v>6551</v>
      </c>
      <c r="I29" s="25">
        <v>0</v>
      </c>
      <c r="J29" s="25">
        <v>0</v>
      </c>
      <c r="K29" s="25">
        <v>550</v>
      </c>
      <c r="L29" s="25">
        <v>2954</v>
      </c>
      <c r="M29" s="25">
        <v>560</v>
      </c>
      <c r="N29" s="25">
        <v>1943</v>
      </c>
      <c r="O29" s="25">
        <v>0</v>
      </c>
      <c r="P29" s="25">
        <v>0</v>
      </c>
      <c r="Q29" s="25">
        <v>0</v>
      </c>
      <c r="R29" s="25">
        <v>0</v>
      </c>
      <c r="S29" s="25">
        <v>206</v>
      </c>
      <c r="T29" s="25">
        <v>5</v>
      </c>
      <c r="U29" s="25">
        <v>0</v>
      </c>
      <c r="V29" s="25">
        <v>0</v>
      </c>
      <c r="W29" s="25">
        <v>0</v>
      </c>
      <c r="X29" s="25">
        <v>0</v>
      </c>
      <c r="Y29" s="25">
        <v>7</v>
      </c>
      <c r="Z29" s="25">
        <v>0</v>
      </c>
      <c r="AA29" s="25">
        <v>0</v>
      </c>
      <c r="AB29" s="25">
        <v>0</v>
      </c>
      <c r="AC29" s="25">
        <v>0</v>
      </c>
      <c r="AD29" s="25">
        <v>0</v>
      </c>
      <c r="AE29" s="25">
        <v>0</v>
      </c>
      <c r="AF29" s="25">
        <v>0</v>
      </c>
      <c r="AG29" s="25">
        <v>0</v>
      </c>
      <c r="AH29" s="25">
        <v>0</v>
      </c>
      <c r="AI29" s="25">
        <v>0</v>
      </c>
      <c r="AJ29" s="25">
        <f t="shared" si="0"/>
        <v>1664</v>
      </c>
      <c r="AK29" s="25">
        <f t="shared" ref="AK29:AK40" si="10">D29+F29+H29+J29+L29+N29+P29+R29+T29+V29+X29+Z29+AB29+AD29+AF29</f>
        <v>11453</v>
      </c>
      <c r="AL29" s="25">
        <f>AJ29+AK29</f>
        <v>13117</v>
      </c>
      <c r="AM29" s="164"/>
      <c r="AN29" s="164"/>
    </row>
    <row r="30" spans="1:41" s="166" customFormat="1" ht="42.75" customHeight="1" x14ac:dyDescent="0.2">
      <c r="A30" s="63">
        <v>16</v>
      </c>
      <c r="B30" s="63" t="s">
        <v>117</v>
      </c>
      <c r="C30" s="25">
        <v>0</v>
      </c>
      <c r="D30" s="25">
        <v>0</v>
      </c>
      <c r="E30" s="25">
        <v>0</v>
      </c>
      <c r="F30" s="25">
        <v>0</v>
      </c>
      <c r="G30" s="25">
        <v>1190</v>
      </c>
      <c r="H30" s="25">
        <v>5383</v>
      </c>
      <c r="I30" s="25">
        <v>0</v>
      </c>
      <c r="J30" s="25">
        <v>0</v>
      </c>
      <c r="K30" s="25">
        <v>858</v>
      </c>
      <c r="L30" s="25">
        <v>2799</v>
      </c>
      <c r="M30" s="25">
        <v>1082</v>
      </c>
      <c r="N30" s="25">
        <v>1766</v>
      </c>
      <c r="O30" s="25">
        <v>0</v>
      </c>
      <c r="P30" s="25">
        <v>0</v>
      </c>
      <c r="Q30" s="25">
        <v>0</v>
      </c>
      <c r="R30" s="25">
        <v>54</v>
      </c>
      <c r="S30" s="25">
        <v>387</v>
      </c>
      <c r="T30" s="25">
        <v>319</v>
      </c>
      <c r="U30" s="25">
        <v>0</v>
      </c>
      <c r="V30" s="25">
        <v>0</v>
      </c>
      <c r="W30" s="25">
        <v>0</v>
      </c>
      <c r="X30" s="25">
        <v>0</v>
      </c>
      <c r="Y30" s="25">
        <v>40</v>
      </c>
      <c r="Z30" s="25">
        <v>159</v>
      </c>
      <c r="AA30" s="25">
        <v>0</v>
      </c>
      <c r="AB30" s="25">
        <v>0</v>
      </c>
      <c r="AC30" s="25">
        <v>0</v>
      </c>
      <c r="AD30" s="25">
        <v>0</v>
      </c>
      <c r="AE30" s="25">
        <v>0</v>
      </c>
      <c r="AF30" s="25">
        <v>0</v>
      </c>
      <c r="AG30" s="25">
        <v>5</v>
      </c>
      <c r="AH30" s="25">
        <v>0</v>
      </c>
      <c r="AI30" s="25">
        <v>2</v>
      </c>
      <c r="AJ30" s="25">
        <f t="shared" si="0"/>
        <v>3564</v>
      </c>
      <c r="AK30" s="25">
        <f t="shared" si="10"/>
        <v>10480</v>
      </c>
      <c r="AL30" s="25">
        <f t="shared" ref="AL30:AL54" si="11">AJ30+AK30</f>
        <v>14044</v>
      </c>
      <c r="AM30" s="164"/>
      <c r="AN30" s="164"/>
    </row>
    <row r="31" spans="1:41" s="15" customFormat="1" ht="42.75" customHeight="1" x14ac:dyDescent="0.2">
      <c r="A31" s="641" t="s">
        <v>89</v>
      </c>
      <c r="B31" s="642"/>
      <c r="C31" s="31">
        <f>SUM(C29:C30)</f>
        <v>0</v>
      </c>
      <c r="D31" s="31">
        <f t="shared" ref="D31:AI31" si="12">SUM(D29:D30)</f>
        <v>0</v>
      </c>
      <c r="E31" s="31">
        <f t="shared" si="12"/>
        <v>0</v>
      </c>
      <c r="F31" s="31">
        <f t="shared" si="12"/>
        <v>0</v>
      </c>
      <c r="G31" s="31">
        <f t="shared" si="12"/>
        <v>1531</v>
      </c>
      <c r="H31" s="31">
        <f t="shared" si="12"/>
        <v>11934</v>
      </c>
      <c r="I31" s="31">
        <f t="shared" si="12"/>
        <v>0</v>
      </c>
      <c r="J31" s="31">
        <f t="shared" si="12"/>
        <v>0</v>
      </c>
      <c r="K31" s="31">
        <f t="shared" si="12"/>
        <v>1408</v>
      </c>
      <c r="L31" s="31">
        <f t="shared" si="12"/>
        <v>5753</v>
      </c>
      <c r="M31" s="31">
        <f t="shared" si="12"/>
        <v>1642</v>
      </c>
      <c r="N31" s="31">
        <f t="shared" si="12"/>
        <v>3709</v>
      </c>
      <c r="O31" s="31">
        <f t="shared" si="12"/>
        <v>0</v>
      </c>
      <c r="P31" s="31">
        <f t="shared" si="12"/>
        <v>0</v>
      </c>
      <c r="Q31" s="31">
        <f t="shared" si="12"/>
        <v>0</v>
      </c>
      <c r="R31" s="31">
        <f t="shared" si="12"/>
        <v>54</v>
      </c>
      <c r="S31" s="31">
        <f t="shared" si="12"/>
        <v>593</v>
      </c>
      <c r="T31" s="31">
        <f t="shared" si="12"/>
        <v>324</v>
      </c>
      <c r="U31" s="31">
        <f t="shared" si="12"/>
        <v>0</v>
      </c>
      <c r="V31" s="31">
        <f t="shared" si="12"/>
        <v>0</v>
      </c>
      <c r="W31" s="31">
        <f t="shared" si="12"/>
        <v>0</v>
      </c>
      <c r="X31" s="31">
        <f t="shared" si="12"/>
        <v>0</v>
      </c>
      <c r="Y31" s="31">
        <f t="shared" si="12"/>
        <v>47</v>
      </c>
      <c r="Z31" s="31">
        <f t="shared" si="12"/>
        <v>159</v>
      </c>
      <c r="AA31" s="31">
        <f t="shared" si="12"/>
        <v>0</v>
      </c>
      <c r="AB31" s="31">
        <f t="shared" si="12"/>
        <v>0</v>
      </c>
      <c r="AC31" s="31">
        <f t="shared" si="12"/>
        <v>0</v>
      </c>
      <c r="AD31" s="31">
        <f t="shared" si="12"/>
        <v>0</v>
      </c>
      <c r="AE31" s="31">
        <f t="shared" si="12"/>
        <v>0</v>
      </c>
      <c r="AF31" s="31">
        <f t="shared" si="12"/>
        <v>0</v>
      </c>
      <c r="AG31" s="31">
        <f t="shared" si="12"/>
        <v>5</v>
      </c>
      <c r="AH31" s="31">
        <f t="shared" si="12"/>
        <v>0</v>
      </c>
      <c r="AI31" s="31">
        <f t="shared" si="12"/>
        <v>2</v>
      </c>
      <c r="AJ31" s="31">
        <f t="shared" si="0"/>
        <v>5228</v>
      </c>
      <c r="AK31" s="31">
        <f t="shared" si="10"/>
        <v>21933</v>
      </c>
      <c r="AL31" s="31">
        <f t="shared" si="11"/>
        <v>27161</v>
      </c>
      <c r="AM31" s="163"/>
      <c r="AN31" s="163"/>
    </row>
    <row r="32" spans="1:41" s="166" customFormat="1" ht="42.75" customHeight="1" x14ac:dyDescent="0.2">
      <c r="A32" s="63">
        <v>17</v>
      </c>
      <c r="B32" s="63" t="s">
        <v>24</v>
      </c>
      <c r="C32" s="25">
        <v>0</v>
      </c>
      <c r="D32" s="25">
        <v>0</v>
      </c>
      <c r="E32" s="25">
        <v>0</v>
      </c>
      <c r="F32" s="25">
        <v>0</v>
      </c>
      <c r="G32" s="25">
        <v>212</v>
      </c>
      <c r="H32" s="25">
        <v>12932</v>
      </c>
      <c r="I32" s="25">
        <v>0</v>
      </c>
      <c r="J32" s="25">
        <v>0</v>
      </c>
      <c r="K32" s="25">
        <v>368</v>
      </c>
      <c r="L32" s="25">
        <v>2277</v>
      </c>
      <c r="M32" s="25">
        <v>463</v>
      </c>
      <c r="N32" s="25">
        <v>884</v>
      </c>
      <c r="O32" s="25">
        <v>0</v>
      </c>
      <c r="P32" s="25">
        <v>0</v>
      </c>
      <c r="Q32" s="25">
        <v>6</v>
      </c>
      <c r="R32" s="25">
        <v>2</v>
      </c>
      <c r="S32" s="25">
        <v>122</v>
      </c>
      <c r="T32" s="25">
        <v>38</v>
      </c>
      <c r="U32" s="25">
        <v>0</v>
      </c>
      <c r="V32" s="25">
        <v>0</v>
      </c>
      <c r="W32" s="25">
        <v>0</v>
      </c>
      <c r="X32" s="25">
        <v>0</v>
      </c>
      <c r="Y32" s="25">
        <v>4</v>
      </c>
      <c r="Z32" s="25">
        <v>1</v>
      </c>
      <c r="AA32" s="25">
        <v>0</v>
      </c>
      <c r="AB32" s="25">
        <v>0</v>
      </c>
      <c r="AC32" s="25">
        <v>0</v>
      </c>
      <c r="AD32" s="25">
        <v>0</v>
      </c>
      <c r="AE32" s="25">
        <v>0</v>
      </c>
      <c r="AF32" s="25">
        <v>0</v>
      </c>
      <c r="AG32" s="25">
        <v>0</v>
      </c>
      <c r="AH32" s="25">
        <v>0</v>
      </c>
      <c r="AI32" s="25">
        <v>0</v>
      </c>
      <c r="AJ32" s="25">
        <f t="shared" si="0"/>
        <v>1175</v>
      </c>
      <c r="AK32" s="25">
        <f t="shared" si="10"/>
        <v>16134</v>
      </c>
      <c r="AL32" s="25">
        <f t="shared" si="11"/>
        <v>17309</v>
      </c>
      <c r="AM32" s="164"/>
      <c r="AN32" s="164"/>
    </row>
    <row r="33" spans="1:41" s="166" customFormat="1" ht="42.75" customHeight="1" x14ac:dyDescent="0.2">
      <c r="A33" s="63">
        <v>18</v>
      </c>
      <c r="B33" s="63" t="s">
        <v>150</v>
      </c>
      <c r="C33" s="25">
        <v>0</v>
      </c>
      <c r="D33" s="25">
        <v>0</v>
      </c>
      <c r="E33" s="25">
        <v>0</v>
      </c>
      <c r="F33" s="25">
        <v>0</v>
      </c>
      <c r="G33" s="25">
        <v>374</v>
      </c>
      <c r="H33" s="25">
        <v>5722</v>
      </c>
      <c r="I33" s="25">
        <v>0</v>
      </c>
      <c r="J33" s="25">
        <v>0</v>
      </c>
      <c r="K33" s="25">
        <v>155</v>
      </c>
      <c r="L33" s="25">
        <v>1757</v>
      </c>
      <c r="M33" s="25">
        <v>159</v>
      </c>
      <c r="N33" s="25">
        <v>1055</v>
      </c>
      <c r="O33" s="25">
        <v>0</v>
      </c>
      <c r="P33" s="25">
        <v>0</v>
      </c>
      <c r="Q33" s="25">
        <v>0</v>
      </c>
      <c r="R33" s="25">
        <v>0</v>
      </c>
      <c r="S33" s="25">
        <v>46</v>
      </c>
      <c r="T33" s="25">
        <v>7</v>
      </c>
      <c r="U33" s="25">
        <v>0</v>
      </c>
      <c r="V33" s="25">
        <v>0</v>
      </c>
      <c r="W33" s="25">
        <v>0</v>
      </c>
      <c r="X33" s="25">
        <v>0</v>
      </c>
      <c r="Y33" s="25">
        <v>6</v>
      </c>
      <c r="Z33" s="25">
        <v>1</v>
      </c>
      <c r="AA33" s="25">
        <v>0</v>
      </c>
      <c r="AB33" s="25">
        <v>0</v>
      </c>
      <c r="AC33" s="25">
        <v>0</v>
      </c>
      <c r="AD33" s="25">
        <v>0</v>
      </c>
      <c r="AE33" s="25">
        <v>0</v>
      </c>
      <c r="AF33" s="25">
        <v>0</v>
      </c>
      <c r="AG33" s="25">
        <v>0</v>
      </c>
      <c r="AH33" s="25">
        <v>0</v>
      </c>
      <c r="AI33" s="25">
        <v>0</v>
      </c>
      <c r="AJ33" s="25">
        <f t="shared" si="0"/>
        <v>740</v>
      </c>
      <c r="AK33" s="25">
        <f t="shared" si="10"/>
        <v>8542</v>
      </c>
      <c r="AL33" s="25">
        <f t="shared" si="11"/>
        <v>9282</v>
      </c>
      <c r="AM33" s="164"/>
      <c r="AN33" s="164"/>
    </row>
    <row r="34" spans="1:41" s="166" customFormat="1" ht="42.75" customHeight="1" x14ac:dyDescent="0.2">
      <c r="A34" s="63">
        <v>19</v>
      </c>
      <c r="B34" s="63" t="s">
        <v>90</v>
      </c>
      <c r="C34" s="25">
        <v>0</v>
      </c>
      <c r="D34" s="25">
        <v>0</v>
      </c>
      <c r="E34" s="25">
        <v>0</v>
      </c>
      <c r="F34" s="25">
        <v>0</v>
      </c>
      <c r="G34" s="25">
        <v>318</v>
      </c>
      <c r="H34" s="25">
        <v>14643</v>
      </c>
      <c r="I34" s="25">
        <v>0</v>
      </c>
      <c r="J34" s="25">
        <v>0</v>
      </c>
      <c r="K34" s="25">
        <v>262</v>
      </c>
      <c r="L34" s="25">
        <v>1686</v>
      </c>
      <c r="M34" s="25">
        <v>191</v>
      </c>
      <c r="N34" s="25">
        <v>670</v>
      </c>
      <c r="O34" s="25">
        <v>0</v>
      </c>
      <c r="P34" s="25">
        <v>0</v>
      </c>
      <c r="Q34" s="25">
        <v>1</v>
      </c>
      <c r="R34" s="25">
        <v>1</v>
      </c>
      <c r="S34" s="25">
        <v>38</v>
      </c>
      <c r="T34" s="25">
        <v>8</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f t="shared" si="0"/>
        <v>810</v>
      </c>
      <c r="AK34" s="25">
        <f t="shared" si="10"/>
        <v>17008</v>
      </c>
      <c r="AL34" s="25">
        <f t="shared" si="11"/>
        <v>17818</v>
      </c>
      <c r="AM34" s="164"/>
      <c r="AN34" s="164"/>
    </row>
    <row r="35" spans="1:41" s="166" customFormat="1" ht="42.75" customHeight="1" x14ac:dyDescent="0.2">
      <c r="A35" s="63">
        <v>20</v>
      </c>
      <c r="B35" s="63" t="s">
        <v>25</v>
      </c>
      <c r="C35" s="25">
        <v>0</v>
      </c>
      <c r="D35" s="25">
        <v>0</v>
      </c>
      <c r="E35" s="25">
        <v>0</v>
      </c>
      <c r="F35" s="25">
        <v>0</v>
      </c>
      <c r="G35" s="25">
        <v>950</v>
      </c>
      <c r="H35" s="25">
        <v>1943</v>
      </c>
      <c r="I35" s="25">
        <v>0</v>
      </c>
      <c r="J35" s="25">
        <v>0</v>
      </c>
      <c r="K35" s="25">
        <v>921</v>
      </c>
      <c r="L35" s="25">
        <v>933</v>
      </c>
      <c r="M35" s="25">
        <v>2256</v>
      </c>
      <c r="N35" s="25">
        <v>1733</v>
      </c>
      <c r="O35" s="25">
        <v>0</v>
      </c>
      <c r="P35" s="25">
        <v>0</v>
      </c>
      <c r="Q35" s="25">
        <v>11</v>
      </c>
      <c r="R35" s="25">
        <v>1</v>
      </c>
      <c r="S35" s="25">
        <v>687</v>
      </c>
      <c r="T35" s="25">
        <v>189</v>
      </c>
      <c r="U35" s="25">
        <v>0</v>
      </c>
      <c r="V35" s="25">
        <v>0</v>
      </c>
      <c r="W35" s="25">
        <v>0</v>
      </c>
      <c r="X35" s="25">
        <v>0</v>
      </c>
      <c r="Y35" s="25">
        <v>145</v>
      </c>
      <c r="Z35" s="25">
        <v>45</v>
      </c>
      <c r="AA35" s="25">
        <v>0</v>
      </c>
      <c r="AB35" s="25">
        <v>0</v>
      </c>
      <c r="AC35" s="25">
        <v>0</v>
      </c>
      <c r="AD35" s="25">
        <v>0</v>
      </c>
      <c r="AE35" s="25">
        <v>0</v>
      </c>
      <c r="AF35" s="25">
        <v>0</v>
      </c>
      <c r="AG35" s="25">
        <v>0</v>
      </c>
      <c r="AH35" s="25">
        <v>0</v>
      </c>
      <c r="AI35" s="25">
        <v>0</v>
      </c>
      <c r="AJ35" s="25">
        <f t="shared" si="0"/>
        <v>4970</v>
      </c>
      <c r="AK35" s="25">
        <f t="shared" si="10"/>
        <v>4844</v>
      </c>
      <c r="AL35" s="25">
        <f t="shared" si="11"/>
        <v>9814</v>
      </c>
      <c r="AM35" s="164"/>
      <c r="AN35" s="164"/>
    </row>
    <row r="36" spans="1:41" s="15" customFormat="1" ht="42.75" customHeight="1" x14ac:dyDescent="0.2">
      <c r="A36" s="641" t="s">
        <v>88</v>
      </c>
      <c r="B36" s="642"/>
      <c r="C36" s="31">
        <f>SUM(C32:C35)</f>
        <v>0</v>
      </c>
      <c r="D36" s="31">
        <f t="shared" ref="D36:AI36" si="13">SUM(D32:D35)</f>
        <v>0</v>
      </c>
      <c r="E36" s="31">
        <f t="shared" si="13"/>
        <v>0</v>
      </c>
      <c r="F36" s="31">
        <f t="shared" si="13"/>
        <v>0</v>
      </c>
      <c r="G36" s="31">
        <f t="shared" si="13"/>
        <v>1854</v>
      </c>
      <c r="H36" s="31">
        <f t="shared" si="13"/>
        <v>35240</v>
      </c>
      <c r="I36" s="31">
        <f t="shared" si="13"/>
        <v>0</v>
      </c>
      <c r="J36" s="31">
        <f t="shared" si="13"/>
        <v>0</v>
      </c>
      <c r="K36" s="31">
        <f t="shared" si="13"/>
        <v>1706</v>
      </c>
      <c r="L36" s="31">
        <f t="shared" si="13"/>
        <v>6653</v>
      </c>
      <c r="M36" s="31">
        <f t="shared" si="13"/>
        <v>3069</v>
      </c>
      <c r="N36" s="31">
        <f t="shared" si="13"/>
        <v>4342</v>
      </c>
      <c r="O36" s="31">
        <f t="shared" si="13"/>
        <v>0</v>
      </c>
      <c r="P36" s="31">
        <f t="shared" si="13"/>
        <v>0</v>
      </c>
      <c r="Q36" s="31">
        <f t="shared" si="13"/>
        <v>18</v>
      </c>
      <c r="R36" s="31">
        <f t="shared" si="13"/>
        <v>4</v>
      </c>
      <c r="S36" s="31">
        <f t="shared" si="13"/>
        <v>893</v>
      </c>
      <c r="T36" s="31">
        <f t="shared" si="13"/>
        <v>242</v>
      </c>
      <c r="U36" s="31">
        <f t="shared" si="13"/>
        <v>0</v>
      </c>
      <c r="V36" s="31">
        <f t="shared" si="13"/>
        <v>0</v>
      </c>
      <c r="W36" s="31">
        <f t="shared" si="13"/>
        <v>0</v>
      </c>
      <c r="X36" s="31">
        <f t="shared" si="13"/>
        <v>0</v>
      </c>
      <c r="Y36" s="31">
        <f t="shared" si="13"/>
        <v>155</v>
      </c>
      <c r="Z36" s="31">
        <f t="shared" si="13"/>
        <v>47</v>
      </c>
      <c r="AA36" s="31">
        <f t="shared" si="13"/>
        <v>0</v>
      </c>
      <c r="AB36" s="31">
        <f t="shared" si="13"/>
        <v>0</v>
      </c>
      <c r="AC36" s="31">
        <f t="shared" si="13"/>
        <v>0</v>
      </c>
      <c r="AD36" s="31">
        <f t="shared" si="13"/>
        <v>0</v>
      </c>
      <c r="AE36" s="31">
        <f t="shared" si="13"/>
        <v>0</v>
      </c>
      <c r="AF36" s="31">
        <f t="shared" si="13"/>
        <v>0</v>
      </c>
      <c r="AG36" s="31">
        <f t="shared" si="13"/>
        <v>0</v>
      </c>
      <c r="AH36" s="31">
        <f t="shared" si="13"/>
        <v>0</v>
      </c>
      <c r="AI36" s="31">
        <f t="shared" si="13"/>
        <v>0</v>
      </c>
      <c r="AJ36" s="31">
        <f t="shared" si="0"/>
        <v>7695</v>
      </c>
      <c r="AK36" s="31">
        <f t="shared" si="10"/>
        <v>46528</v>
      </c>
      <c r="AL36" s="31">
        <f t="shared" si="11"/>
        <v>54223</v>
      </c>
      <c r="AM36" s="163"/>
      <c r="AN36" s="163"/>
    </row>
    <row r="37" spans="1:41" s="166" customFormat="1" ht="42.75" customHeight="1" x14ac:dyDescent="0.2">
      <c r="A37" s="63">
        <v>21</v>
      </c>
      <c r="B37" s="63" t="s">
        <v>26</v>
      </c>
      <c r="C37" s="25">
        <v>0</v>
      </c>
      <c r="D37" s="25">
        <v>0</v>
      </c>
      <c r="E37" s="25">
        <v>20</v>
      </c>
      <c r="F37" s="25">
        <v>35</v>
      </c>
      <c r="G37" s="25">
        <v>319</v>
      </c>
      <c r="H37" s="25">
        <v>6988</v>
      </c>
      <c r="I37" s="25">
        <v>0</v>
      </c>
      <c r="J37" s="25">
        <v>0</v>
      </c>
      <c r="K37" s="25">
        <v>268</v>
      </c>
      <c r="L37" s="25">
        <v>2887</v>
      </c>
      <c r="M37" s="25">
        <v>152</v>
      </c>
      <c r="N37" s="25">
        <v>1656</v>
      </c>
      <c r="O37" s="25">
        <v>0</v>
      </c>
      <c r="P37" s="25">
        <v>0</v>
      </c>
      <c r="Q37" s="25">
        <v>1</v>
      </c>
      <c r="R37" s="25">
        <v>2</v>
      </c>
      <c r="S37" s="25">
        <v>89</v>
      </c>
      <c r="T37" s="25">
        <v>68</v>
      </c>
      <c r="U37" s="25">
        <v>2</v>
      </c>
      <c r="V37" s="25">
        <v>0</v>
      </c>
      <c r="W37" s="25">
        <v>0</v>
      </c>
      <c r="X37" s="25">
        <v>0</v>
      </c>
      <c r="Y37" s="25">
        <v>5</v>
      </c>
      <c r="Z37" s="25">
        <v>0</v>
      </c>
      <c r="AA37" s="25">
        <v>0</v>
      </c>
      <c r="AB37" s="25">
        <v>0</v>
      </c>
      <c r="AC37" s="25">
        <v>0</v>
      </c>
      <c r="AD37" s="25">
        <v>0</v>
      </c>
      <c r="AE37" s="25">
        <v>0</v>
      </c>
      <c r="AF37" s="25">
        <v>0</v>
      </c>
      <c r="AG37" s="25">
        <v>0</v>
      </c>
      <c r="AH37" s="25">
        <v>0</v>
      </c>
      <c r="AI37" s="25">
        <v>0</v>
      </c>
      <c r="AJ37" s="25">
        <f t="shared" si="0"/>
        <v>856</v>
      </c>
      <c r="AK37" s="25">
        <f t="shared" si="10"/>
        <v>11636</v>
      </c>
      <c r="AL37" s="25">
        <f t="shared" si="11"/>
        <v>12492</v>
      </c>
      <c r="AM37" s="164"/>
      <c r="AN37" s="164"/>
    </row>
    <row r="38" spans="1:41" s="166" customFormat="1" ht="42.75" customHeight="1" x14ac:dyDescent="0.2">
      <c r="A38" s="63">
        <v>22</v>
      </c>
      <c r="B38" s="63" t="s">
        <v>27</v>
      </c>
      <c r="C38" s="25">
        <v>0</v>
      </c>
      <c r="D38" s="25">
        <v>0</v>
      </c>
      <c r="E38" s="25">
        <v>55</v>
      </c>
      <c r="F38" s="25">
        <v>180</v>
      </c>
      <c r="G38" s="25">
        <v>268</v>
      </c>
      <c r="H38" s="25">
        <v>10705</v>
      </c>
      <c r="I38" s="25">
        <v>0</v>
      </c>
      <c r="J38" s="25">
        <v>0</v>
      </c>
      <c r="K38" s="25">
        <v>246</v>
      </c>
      <c r="L38" s="25">
        <v>3497</v>
      </c>
      <c r="M38" s="25">
        <v>314</v>
      </c>
      <c r="N38" s="25">
        <v>1652</v>
      </c>
      <c r="O38" s="25">
        <v>0</v>
      </c>
      <c r="P38" s="25">
        <v>0</v>
      </c>
      <c r="Q38" s="25">
        <v>127</v>
      </c>
      <c r="R38" s="25">
        <v>8</v>
      </c>
      <c r="S38" s="25">
        <v>84</v>
      </c>
      <c r="T38" s="25">
        <v>21</v>
      </c>
      <c r="U38" s="25">
        <v>0</v>
      </c>
      <c r="V38" s="25">
        <v>0</v>
      </c>
      <c r="W38" s="25">
        <v>0</v>
      </c>
      <c r="X38" s="25">
        <v>0</v>
      </c>
      <c r="Y38" s="25">
        <v>2</v>
      </c>
      <c r="Z38" s="25">
        <v>5</v>
      </c>
      <c r="AA38" s="25">
        <v>0</v>
      </c>
      <c r="AB38" s="25">
        <v>0</v>
      </c>
      <c r="AC38" s="25">
        <v>0</v>
      </c>
      <c r="AD38" s="25">
        <v>0</v>
      </c>
      <c r="AE38" s="25">
        <v>0</v>
      </c>
      <c r="AF38" s="25">
        <v>0</v>
      </c>
      <c r="AG38" s="25">
        <v>0</v>
      </c>
      <c r="AH38" s="25">
        <v>0</v>
      </c>
      <c r="AI38" s="25">
        <v>0</v>
      </c>
      <c r="AJ38" s="25">
        <f t="shared" si="0"/>
        <v>1096</v>
      </c>
      <c r="AK38" s="25">
        <f t="shared" si="10"/>
        <v>16068</v>
      </c>
      <c r="AL38" s="25">
        <f t="shared" si="11"/>
        <v>17164</v>
      </c>
      <c r="AM38" s="164"/>
      <c r="AN38" s="164"/>
    </row>
    <row r="39" spans="1:41" s="166" customFormat="1" ht="42.75" customHeight="1" x14ac:dyDescent="0.2">
      <c r="A39" s="63">
        <v>23</v>
      </c>
      <c r="B39" s="63" t="s">
        <v>28</v>
      </c>
      <c r="C39" s="25">
        <v>0</v>
      </c>
      <c r="D39" s="25">
        <v>0</v>
      </c>
      <c r="E39" s="25">
        <v>0</v>
      </c>
      <c r="F39" s="25">
        <v>0</v>
      </c>
      <c r="G39" s="25">
        <v>69</v>
      </c>
      <c r="H39" s="25">
        <v>13219</v>
      </c>
      <c r="I39" s="25">
        <v>0</v>
      </c>
      <c r="J39" s="25">
        <v>0</v>
      </c>
      <c r="K39" s="25">
        <v>107</v>
      </c>
      <c r="L39" s="25">
        <v>3682</v>
      </c>
      <c r="M39" s="25">
        <v>147</v>
      </c>
      <c r="N39" s="25">
        <v>1758</v>
      </c>
      <c r="O39" s="25">
        <v>0</v>
      </c>
      <c r="P39" s="25">
        <v>0</v>
      </c>
      <c r="Q39" s="25">
        <v>27</v>
      </c>
      <c r="R39" s="25">
        <v>36</v>
      </c>
      <c r="S39" s="25">
        <v>51</v>
      </c>
      <c r="T39" s="25">
        <v>32</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f t="shared" si="0"/>
        <v>401</v>
      </c>
      <c r="AK39" s="25">
        <f t="shared" si="10"/>
        <v>18727</v>
      </c>
      <c r="AL39" s="25">
        <f t="shared" si="11"/>
        <v>19128</v>
      </c>
      <c r="AM39" s="164"/>
      <c r="AN39" s="164"/>
    </row>
    <row r="40" spans="1:41" s="166" customFormat="1" ht="42.75" customHeight="1" x14ac:dyDescent="0.2">
      <c r="A40" s="63">
        <v>24</v>
      </c>
      <c r="B40" s="63" t="s">
        <v>45</v>
      </c>
      <c r="C40" s="25">
        <v>0</v>
      </c>
      <c r="D40" s="25">
        <v>0</v>
      </c>
      <c r="E40" s="25">
        <v>0</v>
      </c>
      <c r="F40" s="25">
        <v>42</v>
      </c>
      <c r="G40" s="25">
        <v>405</v>
      </c>
      <c r="H40" s="25">
        <v>8263</v>
      </c>
      <c r="I40" s="25">
        <v>0</v>
      </c>
      <c r="J40" s="25">
        <v>2</v>
      </c>
      <c r="K40" s="25">
        <v>470</v>
      </c>
      <c r="L40" s="25">
        <v>2626</v>
      </c>
      <c r="M40" s="25">
        <v>211</v>
      </c>
      <c r="N40" s="25">
        <v>1277</v>
      </c>
      <c r="O40" s="25">
        <v>1</v>
      </c>
      <c r="P40" s="25">
        <v>0</v>
      </c>
      <c r="Q40" s="25">
        <v>23</v>
      </c>
      <c r="R40" s="25">
        <v>29</v>
      </c>
      <c r="S40" s="25">
        <v>31</v>
      </c>
      <c r="T40" s="25">
        <v>36</v>
      </c>
      <c r="U40" s="25">
        <v>0</v>
      </c>
      <c r="V40" s="25">
        <v>1</v>
      </c>
      <c r="W40" s="25">
        <v>0</v>
      </c>
      <c r="X40" s="25">
        <v>0</v>
      </c>
      <c r="Y40" s="25">
        <v>4</v>
      </c>
      <c r="Z40" s="25">
        <v>1</v>
      </c>
      <c r="AA40" s="25">
        <v>0</v>
      </c>
      <c r="AB40" s="25">
        <v>1</v>
      </c>
      <c r="AC40" s="25">
        <v>0</v>
      </c>
      <c r="AD40" s="25">
        <v>0</v>
      </c>
      <c r="AE40" s="25">
        <v>0</v>
      </c>
      <c r="AF40" s="25">
        <v>0</v>
      </c>
      <c r="AG40" s="25">
        <v>0</v>
      </c>
      <c r="AH40" s="25">
        <v>0</v>
      </c>
      <c r="AI40" s="25">
        <v>0</v>
      </c>
      <c r="AJ40" s="25">
        <f t="shared" si="0"/>
        <v>1145</v>
      </c>
      <c r="AK40" s="25">
        <f t="shared" si="10"/>
        <v>12278</v>
      </c>
      <c r="AL40" s="25">
        <f t="shared" si="11"/>
        <v>13423</v>
      </c>
      <c r="AM40" s="164"/>
      <c r="AN40" s="164"/>
    </row>
    <row r="41" spans="1:41" s="15" customFormat="1" ht="42.75" customHeight="1" x14ac:dyDescent="0.2">
      <c r="A41" s="641" t="s">
        <v>29</v>
      </c>
      <c r="B41" s="642"/>
      <c r="C41" s="31">
        <f>SUM(C37:C40)</f>
        <v>0</v>
      </c>
      <c r="D41" s="31">
        <f t="shared" ref="D41:AL41" si="14">SUM(D37:D40)</f>
        <v>0</v>
      </c>
      <c r="E41" s="31">
        <f t="shared" si="14"/>
        <v>75</v>
      </c>
      <c r="F41" s="31">
        <f t="shared" si="14"/>
        <v>257</v>
      </c>
      <c r="G41" s="31">
        <f t="shared" si="14"/>
        <v>1061</v>
      </c>
      <c r="H41" s="31">
        <f t="shared" si="14"/>
        <v>39175</v>
      </c>
      <c r="I41" s="31">
        <f t="shared" si="14"/>
        <v>0</v>
      </c>
      <c r="J41" s="31">
        <f t="shared" si="14"/>
        <v>2</v>
      </c>
      <c r="K41" s="31">
        <f t="shared" si="14"/>
        <v>1091</v>
      </c>
      <c r="L41" s="31">
        <f t="shared" si="14"/>
        <v>12692</v>
      </c>
      <c r="M41" s="31">
        <f t="shared" si="14"/>
        <v>824</v>
      </c>
      <c r="N41" s="31">
        <f t="shared" si="14"/>
        <v>6343</v>
      </c>
      <c r="O41" s="31">
        <f t="shared" si="14"/>
        <v>1</v>
      </c>
      <c r="P41" s="31">
        <f t="shared" si="14"/>
        <v>0</v>
      </c>
      <c r="Q41" s="31">
        <f t="shared" si="14"/>
        <v>178</v>
      </c>
      <c r="R41" s="31">
        <f t="shared" si="14"/>
        <v>75</v>
      </c>
      <c r="S41" s="31">
        <f t="shared" si="14"/>
        <v>255</v>
      </c>
      <c r="T41" s="31">
        <f t="shared" si="14"/>
        <v>157</v>
      </c>
      <c r="U41" s="31">
        <f t="shared" si="14"/>
        <v>2</v>
      </c>
      <c r="V41" s="31">
        <f t="shared" si="14"/>
        <v>1</v>
      </c>
      <c r="W41" s="31">
        <f t="shared" si="14"/>
        <v>0</v>
      </c>
      <c r="X41" s="31">
        <f t="shared" si="14"/>
        <v>0</v>
      </c>
      <c r="Y41" s="31">
        <f t="shared" si="14"/>
        <v>11</v>
      </c>
      <c r="Z41" s="31">
        <f t="shared" si="14"/>
        <v>6</v>
      </c>
      <c r="AA41" s="31">
        <f t="shared" si="14"/>
        <v>0</v>
      </c>
      <c r="AB41" s="31">
        <f t="shared" si="14"/>
        <v>1</v>
      </c>
      <c r="AC41" s="31">
        <f t="shared" si="14"/>
        <v>0</v>
      </c>
      <c r="AD41" s="31">
        <f t="shared" si="14"/>
        <v>0</v>
      </c>
      <c r="AE41" s="31">
        <f t="shared" si="14"/>
        <v>0</v>
      </c>
      <c r="AF41" s="31">
        <f t="shared" si="14"/>
        <v>0</v>
      </c>
      <c r="AG41" s="31">
        <f t="shared" si="14"/>
        <v>0</v>
      </c>
      <c r="AH41" s="31">
        <f t="shared" si="14"/>
        <v>0</v>
      </c>
      <c r="AI41" s="31">
        <f t="shared" si="14"/>
        <v>0</v>
      </c>
      <c r="AJ41" s="31">
        <f t="shared" si="14"/>
        <v>3498</v>
      </c>
      <c r="AK41" s="31">
        <f t="shared" si="14"/>
        <v>58709</v>
      </c>
      <c r="AL41" s="31">
        <f t="shared" si="14"/>
        <v>62207</v>
      </c>
      <c r="AM41" s="32"/>
      <c r="AN41" s="37"/>
    </row>
    <row r="42" spans="1:41" s="165" customFormat="1" ht="42.75" customHeight="1" x14ac:dyDescent="0.2">
      <c r="A42" s="641" t="s">
        <v>30</v>
      </c>
      <c r="B42" s="642"/>
      <c r="C42" s="31">
        <f>C31+C36+C41</f>
        <v>0</v>
      </c>
      <c r="D42" s="31">
        <f t="shared" ref="D42:AI42" si="15">D31+D36+D41</f>
        <v>0</v>
      </c>
      <c r="E42" s="31">
        <f t="shared" si="15"/>
        <v>75</v>
      </c>
      <c r="F42" s="31">
        <f t="shared" si="15"/>
        <v>257</v>
      </c>
      <c r="G42" s="31">
        <f t="shared" si="15"/>
        <v>4446</v>
      </c>
      <c r="H42" s="31">
        <f t="shared" si="15"/>
        <v>86349</v>
      </c>
      <c r="I42" s="31">
        <f t="shared" si="15"/>
        <v>0</v>
      </c>
      <c r="J42" s="31">
        <f t="shared" si="15"/>
        <v>2</v>
      </c>
      <c r="K42" s="31">
        <f t="shared" si="15"/>
        <v>4205</v>
      </c>
      <c r="L42" s="31">
        <f t="shared" si="15"/>
        <v>25098</v>
      </c>
      <c r="M42" s="31">
        <f t="shared" si="15"/>
        <v>5535</v>
      </c>
      <c r="N42" s="31">
        <f t="shared" si="15"/>
        <v>14394</v>
      </c>
      <c r="O42" s="31">
        <f t="shared" si="15"/>
        <v>1</v>
      </c>
      <c r="P42" s="31">
        <f t="shared" si="15"/>
        <v>0</v>
      </c>
      <c r="Q42" s="31">
        <f t="shared" si="15"/>
        <v>196</v>
      </c>
      <c r="R42" s="31">
        <f t="shared" si="15"/>
        <v>133</v>
      </c>
      <c r="S42" s="31">
        <f t="shared" si="15"/>
        <v>1741</v>
      </c>
      <c r="T42" s="31">
        <f t="shared" si="15"/>
        <v>723</v>
      </c>
      <c r="U42" s="31">
        <f t="shared" si="15"/>
        <v>2</v>
      </c>
      <c r="V42" s="31">
        <f t="shared" si="15"/>
        <v>1</v>
      </c>
      <c r="W42" s="31">
        <f t="shared" si="15"/>
        <v>0</v>
      </c>
      <c r="X42" s="31">
        <f t="shared" si="15"/>
        <v>0</v>
      </c>
      <c r="Y42" s="31">
        <f t="shared" si="15"/>
        <v>213</v>
      </c>
      <c r="Z42" s="31">
        <f t="shared" si="15"/>
        <v>212</v>
      </c>
      <c r="AA42" s="31">
        <f t="shared" si="15"/>
        <v>0</v>
      </c>
      <c r="AB42" s="31">
        <f t="shared" si="15"/>
        <v>1</v>
      </c>
      <c r="AC42" s="31">
        <f t="shared" si="15"/>
        <v>0</v>
      </c>
      <c r="AD42" s="31">
        <f t="shared" si="15"/>
        <v>0</v>
      </c>
      <c r="AE42" s="31">
        <f t="shared" si="15"/>
        <v>0</v>
      </c>
      <c r="AF42" s="31">
        <f t="shared" si="15"/>
        <v>0</v>
      </c>
      <c r="AG42" s="31">
        <f t="shared" si="15"/>
        <v>5</v>
      </c>
      <c r="AH42" s="31">
        <f t="shared" si="15"/>
        <v>0</v>
      </c>
      <c r="AI42" s="31">
        <f t="shared" si="15"/>
        <v>2</v>
      </c>
      <c r="AJ42" s="31">
        <f t="shared" ref="AJ42:AJ56" si="16">C42+E42+G42+I42+K42+M42+O42+Q42+S42+U42+W42+Y42+AA42+AC42+AE42+AG42+AH42+AI42</f>
        <v>16421</v>
      </c>
      <c r="AK42" s="31">
        <f t="shared" ref="AK42:AK56" si="17">D42+F42+H42+J42+L42+N42+P42+R42+T42+V42+X42+Z42+AB42+AD42+AF42</f>
        <v>127170</v>
      </c>
      <c r="AL42" s="31">
        <f t="shared" si="11"/>
        <v>143591</v>
      </c>
      <c r="AN42" s="44"/>
    </row>
    <row r="43" spans="1:41" s="15" customFormat="1" ht="42.75" customHeight="1" x14ac:dyDescent="0.2">
      <c r="A43" s="160"/>
      <c r="B43" s="161"/>
      <c r="C43" s="31"/>
      <c r="D43" s="31">
        <f>C42+D42</f>
        <v>0</v>
      </c>
      <c r="E43" s="31"/>
      <c r="F43" s="31">
        <f>E42+F42</f>
        <v>332</v>
      </c>
      <c r="G43" s="31"/>
      <c r="H43" s="31">
        <f>G42+H42</f>
        <v>90795</v>
      </c>
      <c r="I43" s="31"/>
      <c r="J43" s="31">
        <f>I42+J42</f>
        <v>2</v>
      </c>
      <c r="K43" s="31"/>
      <c r="L43" s="31">
        <f>K42+L42</f>
        <v>29303</v>
      </c>
      <c r="M43" s="31"/>
      <c r="N43" s="31">
        <f>M42+N42</f>
        <v>19929</v>
      </c>
      <c r="O43" s="31"/>
      <c r="P43" s="31">
        <f>O42+P42</f>
        <v>1</v>
      </c>
      <c r="Q43" s="31"/>
      <c r="R43" s="31">
        <f>Q42+R42</f>
        <v>329</v>
      </c>
      <c r="S43" s="31"/>
      <c r="T43" s="31">
        <f>S42+T42</f>
        <v>2464</v>
      </c>
      <c r="U43" s="31"/>
      <c r="V43" s="31">
        <f>U42+V42</f>
        <v>3</v>
      </c>
      <c r="W43" s="31"/>
      <c r="X43" s="31">
        <f>W42+X42</f>
        <v>0</v>
      </c>
      <c r="Y43" s="31"/>
      <c r="Z43" s="31">
        <f>Y42+Z42</f>
        <v>425</v>
      </c>
      <c r="AA43" s="31"/>
      <c r="AB43" s="31">
        <f>AA42+AB42</f>
        <v>1</v>
      </c>
      <c r="AC43" s="31"/>
      <c r="AD43" s="31">
        <f>AC42+AD42</f>
        <v>0</v>
      </c>
      <c r="AE43" s="31"/>
      <c r="AF43" s="31">
        <f>AE42+AF42</f>
        <v>0</v>
      </c>
      <c r="AG43" s="31"/>
      <c r="AH43" s="31"/>
      <c r="AI43" s="31">
        <f>AG42+AH42+AI42</f>
        <v>7</v>
      </c>
      <c r="AJ43" s="31"/>
      <c r="AK43" s="31"/>
      <c r="AL43" s="31">
        <f>D43+F43+H43+J43+L43+N43+P43+R43+T43+V43+X43+Z43+AB43+AD43+AF43+AI43</f>
        <v>143591</v>
      </c>
      <c r="AM43" s="32"/>
      <c r="AN43" s="32"/>
      <c r="AO43" s="37"/>
    </row>
    <row r="44" spans="1:41" s="166" customFormat="1" ht="42.75" customHeight="1" x14ac:dyDescent="0.2">
      <c r="A44" s="63">
        <v>25</v>
      </c>
      <c r="B44" s="63" t="s">
        <v>31</v>
      </c>
      <c r="C44" s="25">
        <v>0</v>
      </c>
      <c r="D44" s="25">
        <v>0</v>
      </c>
      <c r="E44" s="25">
        <v>10</v>
      </c>
      <c r="F44" s="25">
        <v>93</v>
      </c>
      <c r="G44" s="25">
        <v>414</v>
      </c>
      <c r="H44" s="25">
        <v>15060</v>
      </c>
      <c r="I44" s="25">
        <v>0</v>
      </c>
      <c r="J44" s="25">
        <v>0</v>
      </c>
      <c r="K44" s="25">
        <v>399</v>
      </c>
      <c r="L44" s="25">
        <v>3733</v>
      </c>
      <c r="M44" s="25">
        <v>466</v>
      </c>
      <c r="N44" s="25">
        <v>3503</v>
      </c>
      <c r="O44" s="25">
        <v>0</v>
      </c>
      <c r="P44" s="25">
        <v>0</v>
      </c>
      <c r="Q44" s="25">
        <v>22</v>
      </c>
      <c r="R44" s="25">
        <v>11</v>
      </c>
      <c r="S44" s="25">
        <v>227</v>
      </c>
      <c r="T44" s="25">
        <v>252</v>
      </c>
      <c r="U44" s="25">
        <v>4</v>
      </c>
      <c r="V44" s="25">
        <v>6</v>
      </c>
      <c r="W44" s="25">
        <v>0</v>
      </c>
      <c r="X44" s="25">
        <v>0</v>
      </c>
      <c r="Y44" s="25">
        <v>62</v>
      </c>
      <c r="Z44" s="25">
        <v>24</v>
      </c>
      <c r="AA44" s="25">
        <v>0</v>
      </c>
      <c r="AB44" s="25">
        <v>0</v>
      </c>
      <c r="AC44" s="25">
        <v>0</v>
      </c>
      <c r="AD44" s="25">
        <v>0</v>
      </c>
      <c r="AE44" s="25">
        <v>0</v>
      </c>
      <c r="AF44" s="25">
        <v>0</v>
      </c>
      <c r="AG44" s="25">
        <v>0</v>
      </c>
      <c r="AH44" s="25">
        <v>0</v>
      </c>
      <c r="AI44" s="25">
        <v>0</v>
      </c>
      <c r="AJ44" s="25">
        <f t="shared" si="16"/>
        <v>1604</v>
      </c>
      <c r="AK44" s="25">
        <f t="shared" si="17"/>
        <v>22682</v>
      </c>
      <c r="AL44" s="25">
        <f t="shared" si="11"/>
        <v>24286</v>
      </c>
      <c r="AM44" s="24"/>
      <c r="AN44" s="24"/>
    </row>
    <row r="45" spans="1:41" s="166" customFormat="1" ht="42.75" customHeight="1" x14ac:dyDescent="0.2">
      <c r="A45" s="63">
        <v>26</v>
      </c>
      <c r="B45" s="63" t="s">
        <v>147</v>
      </c>
      <c r="C45" s="25">
        <v>0</v>
      </c>
      <c r="D45" s="25">
        <v>0</v>
      </c>
      <c r="E45" s="25">
        <v>0</v>
      </c>
      <c r="F45" s="25">
        <v>25</v>
      </c>
      <c r="G45" s="25">
        <v>27</v>
      </c>
      <c r="H45" s="25">
        <v>8662</v>
      </c>
      <c r="I45" s="25">
        <v>0</v>
      </c>
      <c r="J45" s="25">
        <v>0</v>
      </c>
      <c r="K45" s="25">
        <v>48</v>
      </c>
      <c r="L45" s="25">
        <v>1161</v>
      </c>
      <c r="M45" s="25">
        <v>33</v>
      </c>
      <c r="N45" s="25">
        <v>969</v>
      </c>
      <c r="O45" s="25">
        <v>0</v>
      </c>
      <c r="P45" s="25">
        <v>0</v>
      </c>
      <c r="Q45" s="25">
        <v>4</v>
      </c>
      <c r="R45" s="25">
        <v>0</v>
      </c>
      <c r="S45" s="25">
        <v>9</v>
      </c>
      <c r="T45" s="25">
        <v>14</v>
      </c>
      <c r="U45" s="25">
        <v>0</v>
      </c>
      <c r="V45" s="25">
        <v>0</v>
      </c>
      <c r="W45" s="25">
        <v>0</v>
      </c>
      <c r="X45" s="25">
        <v>0</v>
      </c>
      <c r="Y45" s="25">
        <v>6</v>
      </c>
      <c r="Z45" s="25">
        <v>5</v>
      </c>
      <c r="AA45" s="25">
        <v>0</v>
      </c>
      <c r="AB45" s="25">
        <v>0</v>
      </c>
      <c r="AC45" s="25">
        <v>0</v>
      </c>
      <c r="AD45" s="25">
        <v>0</v>
      </c>
      <c r="AE45" s="25">
        <v>0</v>
      </c>
      <c r="AF45" s="25">
        <v>0</v>
      </c>
      <c r="AG45" s="25">
        <v>0</v>
      </c>
      <c r="AH45" s="25">
        <v>0</v>
      </c>
      <c r="AI45" s="25">
        <v>0</v>
      </c>
      <c r="AJ45" s="25">
        <f t="shared" si="16"/>
        <v>127</v>
      </c>
      <c r="AK45" s="25">
        <f t="shared" si="17"/>
        <v>10836</v>
      </c>
      <c r="AL45" s="25">
        <f t="shared" si="11"/>
        <v>10963</v>
      </c>
      <c r="AM45" s="24"/>
      <c r="AN45" s="24"/>
    </row>
    <row r="46" spans="1:41" s="166" customFormat="1" ht="42.75" customHeight="1" x14ac:dyDescent="0.2">
      <c r="A46" s="63">
        <v>27</v>
      </c>
      <c r="B46" s="63" t="s">
        <v>32</v>
      </c>
      <c r="C46" s="25">
        <v>0</v>
      </c>
      <c r="D46" s="25">
        <v>0</v>
      </c>
      <c r="E46" s="25">
        <v>4</v>
      </c>
      <c r="F46" s="25">
        <v>201</v>
      </c>
      <c r="G46" s="25">
        <v>176</v>
      </c>
      <c r="H46" s="25">
        <v>7516</v>
      </c>
      <c r="I46" s="25">
        <v>0</v>
      </c>
      <c r="J46" s="25">
        <v>0</v>
      </c>
      <c r="K46" s="25">
        <v>188</v>
      </c>
      <c r="L46" s="25">
        <v>3260</v>
      </c>
      <c r="M46" s="25">
        <v>224</v>
      </c>
      <c r="N46" s="25">
        <v>1846</v>
      </c>
      <c r="O46" s="25">
        <v>0</v>
      </c>
      <c r="P46" s="25">
        <v>0</v>
      </c>
      <c r="Q46" s="25">
        <v>5</v>
      </c>
      <c r="R46" s="25">
        <v>6</v>
      </c>
      <c r="S46" s="25">
        <v>43</v>
      </c>
      <c r="T46" s="25">
        <v>14</v>
      </c>
      <c r="U46" s="25">
        <v>0</v>
      </c>
      <c r="V46" s="25">
        <v>0</v>
      </c>
      <c r="W46" s="25">
        <v>0</v>
      </c>
      <c r="X46" s="25">
        <v>0</v>
      </c>
      <c r="Y46" s="25">
        <v>2</v>
      </c>
      <c r="Z46" s="25">
        <v>0</v>
      </c>
      <c r="AA46" s="25">
        <v>0</v>
      </c>
      <c r="AB46" s="25">
        <v>0</v>
      </c>
      <c r="AC46" s="25">
        <v>0</v>
      </c>
      <c r="AD46" s="25">
        <v>0</v>
      </c>
      <c r="AE46" s="25">
        <v>0</v>
      </c>
      <c r="AF46" s="25">
        <v>0</v>
      </c>
      <c r="AG46" s="25">
        <v>0</v>
      </c>
      <c r="AH46" s="25">
        <v>0</v>
      </c>
      <c r="AI46" s="25">
        <v>0</v>
      </c>
      <c r="AJ46" s="25">
        <f t="shared" si="16"/>
        <v>642</v>
      </c>
      <c r="AK46" s="25">
        <f t="shared" si="17"/>
        <v>12843</v>
      </c>
      <c r="AL46" s="25">
        <f t="shared" si="11"/>
        <v>13485</v>
      </c>
      <c r="AM46" s="24"/>
      <c r="AN46" s="30"/>
    </row>
    <row r="47" spans="1:41" s="166" customFormat="1" ht="42.75" customHeight="1" x14ac:dyDescent="0.2">
      <c r="A47" s="63">
        <v>28</v>
      </c>
      <c r="B47" s="63" t="s">
        <v>33</v>
      </c>
      <c r="C47" s="25">
        <v>0</v>
      </c>
      <c r="D47" s="25">
        <v>0</v>
      </c>
      <c r="E47" s="25">
        <v>2</v>
      </c>
      <c r="F47" s="25">
        <v>96</v>
      </c>
      <c r="G47" s="25">
        <v>117</v>
      </c>
      <c r="H47" s="25">
        <v>11899</v>
      </c>
      <c r="I47" s="25">
        <v>0</v>
      </c>
      <c r="J47" s="25">
        <v>0</v>
      </c>
      <c r="K47" s="25">
        <v>196</v>
      </c>
      <c r="L47" s="25">
        <v>4253</v>
      </c>
      <c r="M47" s="25">
        <v>161</v>
      </c>
      <c r="N47" s="25">
        <v>2607</v>
      </c>
      <c r="O47" s="25">
        <v>0</v>
      </c>
      <c r="P47" s="25">
        <v>0</v>
      </c>
      <c r="Q47" s="25">
        <v>0</v>
      </c>
      <c r="R47" s="25">
        <v>0</v>
      </c>
      <c r="S47" s="25">
        <v>35</v>
      </c>
      <c r="T47" s="25">
        <v>41</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f t="shared" si="16"/>
        <v>511</v>
      </c>
      <c r="AK47" s="25">
        <f t="shared" si="17"/>
        <v>18896</v>
      </c>
      <c r="AL47" s="25">
        <f t="shared" si="11"/>
        <v>19407</v>
      </c>
      <c r="AM47" s="24"/>
      <c r="AN47" s="30"/>
    </row>
    <row r="48" spans="1:41" s="15" customFormat="1" ht="42.75" customHeight="1" x14ac:dyDescent="0.2">
      <c r="A48" s="641" t="s">
        <v>34</v>
      </c>
      <c r="B48" s="642"/>
      <c r="C48" s="31">
        <f>SUM(C44:C47)</f>
        <v>0</v>
      </c>
      <c r="D48" s="31">
        <f t="shared" ref="D48:AI48" si="18">SUM(D44:D47)</f>
        <v>0</v>
      </c>
      <c r="E48" s="31">
        <f t="shared" si="18"/>
        <v>16</v>
      </c>
      <c r="F48" s="31">
        <f t="shared" si="18"/>
        <v>415</v>
      </c>
      <c r="G48" s="31">
        <f t="shared" si="18"/>
        <v>734</v>
      </c>
      <c r="H48" s="31">
        <f t="shared" si="18"/>
        <v>43137</v>
      </c>
      <c r="I48" s="31">
        <f t="shared" si="18"/>
        <v>0</v>
      </c>
      <c r="J48" s="31">
        <f t="shared" si="18"/>
        <v>0</v>
      </c>
      <c r="K48" s="31">
        <f t="shared" si="18"/>
        <v>831</v>
      </c>
      <c r="L48" s="31">
        <f t="shared" si="18"/>
        <v>12407</v>
      </c>
      <c r="M48" s="31">
        <f t="shared" si="18"/>
        <v>884</v>
      </c>
      <c r="N48" s="31">
        <f t="shared" si="18"/>
        <v>8925</v>
      </c>
      <c r="O48" s="31">
        <f t="shared" si="18"/>
        <v>0</v>
      </c>
      <c r="P48" s="31">
        <f t="shared" si="18"/>
        <v>0</v>
      </c>
      <c r="Q48" s="31">
        <f t="shared" si="18"/>
        <v>31</v>
      </c>
      <c r="R48" s="31">
        <f t="shared" si="18"/>
        <v>17</v>
      </c>
      <c r="S48" s="31">
        <f t="shared" si="18"/>
        <v>314</v>
      </c>
      <c r="T48" s="31">
        <f t="shared" si="18"/>
        <v>321</v>
      </c>
      <c r="U48" s="31">
        <f t="shared" si="18"/>
        <v>4</v>
      </c>
      <c r="V48" s="31">
        <f t="shared" si="18"/>
        <v>6</v>
      </c>
      <c r="W48" s="31">
        <f t="shared" si="18"/>
        <v>0</v>
      </c>
      <c r="X48" s="31">
        <f t="shared" si="18"/>
        <v>0</v>
      </c>
      <c r="Y48" s="31">
        <f t="shared" si="18"/>
        <v>70</v>
      </c>
      <c r="Z48" s="31">
        <f t="shared" si="18"/>
        <v>29</v>
      </c>
      <c r="AA48" s="31">
        <f t="shared" si="18"/>
        <v>0</v>
      </c>
      <c r="AB48" s="31">
        <f t="shared" si="18"/>
        <v>0</v>
      </c>
      <c r="AC48" s="31">
        <f t="shared" si="18"/>
        <v>0</v>
      </c>
      <c r="AD48" s="31">
        <f t="shared" si="18"/>
        <v>0</v>
      </c>
      <c r="AE48" s="31">
        <f t="shared" si="18"/>
        <v>0</v>
      </c>
      <c r="AF48" s="31">
        <f t="shared" si="18"/>
        <v>0</v>
      </c>
      <c r="AG48" s="31">
        <f t="shared" si="18"/>
        <v>0</v>
      </c>
      <c r="AH48" s="31">
        <f t="shared" si="18"/>
        <v>0</v>
      </c>
      <c r="AI48" s="31">
        <f t="shared" si="18"/>
        <v>0</v>
      </c>
      <c r="AJ48" s="31">
        <f t="shared" si="16"/>
        <v>2884</v>
      </c>
      <c r="AK48" s="31">
        <f t="shared" si="17"/>
        <v>65257</v>
      </c>
      <c r="AL48" s="31">
        <f t="shared" si="11"/>
        <v>68141</v>
      </c>
      <c r="AM48" s="32"/>
      <c r="AN48" s="32"/>
    </row>
    <row r="49" spans="1:41" s="166" customFormat="1" ht="42.75" customHeight="1" x14ac:dyDescent="0.2">
      <c r="A49" s="63">
        <v>29</v>
      </c>
      <c r="B49" s="63" t="s">
        <v>35</v>
      </c>
      <c r="C49" s="25">
        <v>0</v>
      </c>
      <c r="D49" s="25">
        <v>0</v>
      </c>
      <c r="E49" s="25">
        <v>3</v>
      </c>
      <c r="F49" s="25">
        <v>435</v>
      </c>
      <c r="G49" s="25">
        <v>121</v>
      </c>
      <c r="H49" s="25">
        <v>17936</v>
      </c>
      <c r="I49" s="25">
        <v>0</v>
      </c>
      <c r="J49" s="25">
        <v>0</v>
      </c>
      <c r="K49" s="25">
        <v>244</v>
      </c>
      <c r="L49" s="25">
        <v>3459</v>
      </c>
      <c r="M49" s="25">
        <v>1035</v>
      </c>
      <c r="N49" s="25">
        <v>2257</v>
      </c>
      <c r="O49" s="25">
        <v>0</v>
      </c>
      <c r="P49" s="25">
        <v>0</v>
      </c>
      <c r="Q49" s="25">
        <v>22</v>
      </c>
      <c r="R49" s="25">
        <v>0</v>
      </c>
      <c r="S49" s="25">
        <v>196</v>
      </c>
      <c r="T49" s="25">
        <v>12</v>
      </c>
      <c r="U49" s="25">
        <v>0</v>
      </c>
      <c r="V49" s="25">
        <v>0</v>
      </c>
      <c r="W49" s="25">
        <v>0</v>
      </c>
      <c r="X49" s="25">
        <v>0</v>
      </c>
      <c r="Y49" s="25">
        <v>7</v>
      </c>
      <c r="Z49" s="25">
        <v>3</v>
      </c>
      <c r="AA49" s="25">
        <v>0</v>
      </c>
      <c r="AB49" s="25">
        <v>0</v>
      </c>
      <c r="AC49" s="25">
        <v>0</v>
      </c>
      <c r="AD49" s="25">
        <v>0</v>
      </c>
      <c r="AE49" s="25">
        <v>0</v>
      </c>
      <c r="AF49" s="25">
        <v>0</v>
      </c>
      <c r="AG49" s="25">
        <v>0</v>
      </c>
      <c r="AH49" s="25">
        <v>0</v>
      </c>
      <c r="AI49" s="25">
        <v>0</v>
      </c>
      <c r="AJ49" s="25">
        <f t="shared" si="16"/>
        <v>1628</v>
      </c>
      <c r="AK49" s="25">
        <f t="shared" si="17"/>
        <v>24102</v>
      </c>
      <c r="AL49" s="25">
        <f t="shared" si="11"/>
        <v>25730</v>
      </c>
      <c r="AM49" s="24"/>
      <c r="AN49" s="30"/>
    </row>
    <row r="50" spans="1:41" s="166" customFormat="1" ht="42.75" customHeight="1" x14ac:dyDescent="0.2">
      <c r="A50" s="63">
        <v>30</v>
      </c>
      <c r="B50" s="63" t="s">
        <v>36</v>
      </c>
      <c r="C50" s="25">
        <v>0</v>
      </c>
      <c r="D50" s="25">
        <v>0</v>
      </c>
      <c r="E50" s="25">
        <v>0</v>
      </c>
      <c r="F50" s="25">
        <v>233</v>
      </c>
      <c r="G50" s="25">
        <v>164</v>
      </c>
      <c r="H50" s="25">
        <v>9251</v>
      </c>
      <c r="I50" s="25">
        <v>0</v>
      </c>
      <c r="J50" s="25">
        <v>1</v>
      </c>
      <c r="K50" s="25">
        <v>148</v>
      </c>
      <c r="L50" s="25">
        <v>2621</v>
      </c>
      <c r="M50" s="25">
        <v>449</v>
      </c>
      <c r="N50" s="25">
        <v>2111</v>
      </c>
      <c r="O50" s="25">
        <v>0</v>
      </c>
      <c r="P50" s="25">
        <v>0</v>
      </c>
      <c r="Q50" s="25">
        <v>0</v>
      </c>
      <c r="R50" s="25">
        <v>0</v>
      </c>
      <c r="S50" s="25">
        <v>64</v>
      </c>
      <c r="T50" s="25">
        <v>87</v>
      </c>
      <c r="U50" s="25">
        <v>0</v>
      </c>
      <c r="V50" s="25">
        <v>0</v>
      </c>
      <c r="W50" s="25">
        <v>0</v>
      </c>
      <c r="X50" s="25">
        <v>0</v>
      </c>
      <c r="Y50" s="25">
        <v>3</v>
      </c>
      <c r="Z50" s="25">
        <v>28</v>
      </c>
      <c r="AA50" s="25">
        <v>0</v>
      </c>
      <c r="AB50" s="25">
        <v>0</v>
      </c>
      <c r="AC50" s="25">
        <v>0</v>
      </c>
      <c r="AD50" s="25">
        <v>0</v>
      </c>
      <c r="AE50" s="25">
        <v>0</v>
      </c>
      <c r="AF50" s="25">
        <v>0</v>
      </c>
      <c r="AG50" s="25">
        <v>0</v>
      </c>
      <c r="AH50" s="25">
        <v>0</v>
      </c>
      <c r="AI50" s="25">
        <v>0</v>
      </c>
      <c r="AJ50" s="25">
        <f t="shared" si="16"/>
        <v>828</v>
      </c>
      <c r="AK50" s="25">
        <f t="shared" si="17"/>
        <v>14332</v>
      </c>
      <c r="AL50" s="25">
        <f t="shared" si="11"/>
        <v>15160</v>
      </c>
      <c r="AM50" s="24"/>
      <c r="AN50" s="30"/>
    </row>
    <row r="51" spans="1:41" s="166" customFormat="1" ht="42.75" customHeight="1" x14ac:dyDescent="0.2">
      <c r="A51" s="63">
        <v>31</v>
      </c>
      <c r="B51" s="63" t="s">
        <v>37</v>
      </c>
      <c r="C51" s="25">
        <v>0</v>
      </c>
      <c r="D51" s="25">
        <v>0</v>
      </c>
      <c r="E51" s="25">
        <v>1</v>
      </c>
      <c r="F51" s="25">
        <v>74</v>
      </c>
      <c r="G51" s="25">
        <v>98</v>
      </c>
      <c r="H51" s="25">
        <v>14066</v>
      </c>
      <c r="I51" s="25">
        <v>0</v>
      </c>
      <c r="J51" s="25">
        <v>0</v>
      </c>
      <c r="K51" s="25">
        <v>208</v>
      </c>
      <c r="L51" s="25">
        <v>2735</v>
      </c>
      <c r="M51" s="25">
        <v>560</v>
      </c>
      <c r="N51" s="25">
        <v>1812</v>
      </c>
      <c r="O51" s="25">
        <v>1</v>
      </c>
      <c r="P51" s="25">
        <v>2</v>
      </c>
      <c r="Q51" s="25">
        <v>0</v>
      </c>
      <c r="R51" s="25">
        <v>0</v>
      </c>
      <c r="S51" s="25">
        <v>66</v>
      </c>
      <c r="T51" s="25">
        <v>18</v>
      </c>
      <c r="U51" s="25">
        <v>0</v>
      </c>
      <c r="V51" s="25">
        <v>0</v>
      </c>
      <c r="W51" s="25">
        <v>0</v>
      </c>
      <c r="X51" s="25">
        <v>0</v>
      </c>
      <c r="Y51" s="25">
        <v>1</v>
      </c>
      <c r="Z51" s="25">
        <v>2</v>
      </c>
      <c r="AA51" s="25">
        <v>0</v>
      </c>
      <c r="AB51" s="25">
        <v>0</v>
      </c>
      <c r="AC51" s="25">
        <v>0</v>
      </c>
      <c r="AD51" s="25">
        <v>0</v>
      </c>
      <c r="AE51" s="25">
        <v>0</v>
      </c>
      <c r="AF51" s="25">
        <v>0</v>
      </c>
      <c r="AG51" s="25">
        <v>0</v>
      </c>
      <c r="AH51" s="25">
        <v>0</v>
      </c>
      <c r="AI51" s="25">
        <v>0</v>
      </c>
      <c r="AJ51" s="25">
        <f t="shared" si="16"/>
        <v>935</v>
      </c>
      <c r="AK51" s="25">
        <f t="shared" si="17"/>
        <v>18709</v>
      </c>
      <c r="AL51" s="25">
        <f t="shared" si="11"/>
        <v>19644</v>
      </c>
      <c r="AM51" s="24"/>
      <c r="AN51" s="24"/>
    </row>
    <row r="52" spans="1:41" s="166" customFormat="1" ht="42.75" customHeight="1" x14ac:dyDescent="0.2">
      <c r="A52" s="63">
        <v>32</v>
      </c>
      <c r="B52" s="63" t="s">
        <v>38</v>
      </c>
      <c r="C52" s="25">
        <v>0</v>
      </c>
      <c r="D52" s="25">
        <v>0</v>
      </c>
      <c r="E52" s="25">
        <v>1</v>
      </c>
      <c r="F52" s="25">
        <v>260</v>
      </c>
      <c r="G52" s="25">
        <v>97</v>
      </c>
      <c r="H52" s="25">
        <v>11688</v>
      </c>
      <c r="I52" s="25">
        <v>0</v>
      </c>
      <c r="J52" s="25">
        <v>4</v>
      </c>
      <c r="K52" s="25">
        <v>100</v>
      </c>
      <c r="L52" s="25">
        <v>2090</v>
      </c>
      <c r="M52" s="25">
        <v>412</v>
      </c>
      <c r="N52" s="25">
        <v>1367</v>
      </c>
      <c r="O52" s="25">
        <v>5</v>
      </c>
      <c r="P52" s="25">
        <v>1</v>
      </c>
      <c r="Q52" s="25">
        <v>3</v>
      </c>
      <c r="R52" s="25">
        <v>4</v>
      </c>
      <c r="S52" s="25">
        <v>35</v>
      </c>
      <c r="T52" s="25">
        <v>7</v>
      </c>
      <c r="U52" s="25">
        <v>4</v>
      </c>
      <c r="V52" s="25">
        <v>1</v>
      </c>
      <c r="W52" s="25">
        <v>0</v>
      </c>
      <c r="X52" s="25">
        <v>0</v>
      </c>
      <c r="Y52" s="25">
        <v>1</v>
      </c>
      <c r="Z52" s="25">
        <v>1</v>
      </c>
      <c r="AA52" s="25">
        <v>0</v>
      </c>
      <c r="AB52" s="25">
        <v>0</v>
      </c>
      <c r="AC52" s="25">
        <v>0</v>
      </c>
      <c r="AD52" s="25">
        <v>0</v>
      </c>
      <c r="AE52" s="25">
        <v>0</v>
      </c>
      <c r="AF52" s="25">
        <v>0</v>
      </c>
      <c r="AG52" s="25">
        <v>0</v>
      </c>
      <c r="AH52" s="25">
        <v>0</v>
      </c>
      <c r="AI52" s="25">
        <v>0</v>
      </c>
      <c r="AJ52" s="25">
        <f t="shared" si="16"/>
        <v>658</v>
      </c>
      <c r="AK52" s="25">
        <f t="shared" si="17"/>
        <v>15423</v>
      </c>
      <c r="AL52" s="25">
        <f t="shared" si="11"/>
        <v>16081</v>
      </c>
      <c r="AM52" s="24"/>
      <c r="AN52" s="30"/>
    </row>
    <row r="53" spans="1:41" s="15" customFormat="1" ht="42.75" customHeight="1" x14ac:dyDescent="0.2">
      <c r="A53" s="641" t="s">
        <v>39</v>
      </c>
      <c r="B53" s="642"/>
      <c r="C53" s="31">
        <f>C49+C50+C51+C52</f>
        <v>0</v>
      </c>
      <c r="D53" s="31">
        <f t="shared" ref="D53:AI53" si="19">D49+D50+D51+D52</f>
        <v>0</v>
      </c>
      <c r="E53" s="31">
        <f t="shared" si="19"/>
        <v>5</v>
      </c>
      <c r="F53" s="31">
        <f t="shared" si="19"/>
        <v>1002</v>
      </c>
      <c r="G53" s="31">
        <f t="shared" si="19"/>
        <v>480</v>
      </c>
      <c r="H53" s="31">
        <f t="shared" si="19"/>
        <v>52941</v>
      </c>
      <c r="I53" s="31">
        <f t="shared" si="19"/>
        <v>0</v>
      </c>
      <c r="J53" s="31">
        <f t="shared" si="19"/>
        <v>5</v>
      </c>
      <c r="K53" s="31">
        <f t="shared" si="19"/>
        <v>700</v>
      </c>
      <c r="L53" s="31">
        <f t="shared" si="19"/>
        <v>10905</v>
      </c>
      <c r="M53" s="31">
        <f t="shared" si="19"/>
        <v>2456</v>
      </c>
      <c r="N53" s="31">
        <f t="shared" si="19"/>
        <v>7547</v>
      </c>
      <c r="O53" s="31">
        <f t="shared" si="19"/>
        <v>6</v>
      </c>
      <c r="P53" s="31">
        <f t="shared" si="19"/>
        <v>3</v>
      </c>
      <c r="Q53" s="31">
        <f t="shared" si="19"/>
        <v>25</v>
      </c>
      <c r="R53" s="31">
        <f t="shared" si="19"/>
        <v>4</v>
      </c>
      <c r="S53" s="31">
        <f t="shared" si="19"/>
        <v>361</v>
      </c>
      <c r="T53" s="31">
        <f t="shared" si="19"/>
        <v>124</v>
      </c>
      <c r="U53" s="31">
        <f t="shared" si="19"/>
        <v>4</v>
      </c>
      <c r="V53" s="31">
        <f t="shared" si="19"/>
        <v>1</v>
      </c>
      <c r="W53" s="31">
        <f t="shared" si="19"/>
        <v>0</v>
      </c>
      <c r="X53" s="31">
        <f t="shared" si="19"/>
        <v>0</v>
      </c>
      <c r="Y53" s="31">
        <f t="shared" si="19"/>
        <v>12</v>
      </c>
      <c r="Z53" s="31">
        <f t="shared" si="19"/>
        <v>34</v>
      </c>
      <c r="AA53" s="31">
        <f t="shared" si="19"/>
        <v>0</v>
      </c>
      <c r="AB53" s="31">
        <f t="shared" si="19"/>
        <v>0</v>
      </c>
      <c r="AC53" s="31">
        <f t="shared" si="19"/>
        <v>0</v>
      </c>
      <c r="AD53" s="31">
        <f t="shared" si="19"/>
        <v>0</v>
      </c>
      <c r="AE53" s="31">
        <f t="shared" si="19"/>
        <v>0</v>
      </c>
      <c r="AF53" s="31">
        <f t="shared" si="19"/>
        <v>0</v>
      </c>
      <c r="AG53" s="31">
        <f>AG49+AG50+AG51+AG52</f>
        <v>0</v>
      </c>
      <c r="AH53" s="31">
        <f t="shared" si="19"/>
        <v>0</v>
      </c>
      <c r="AI53" s="31">
        <f t="shared" si="19"/>
        <v>0</v>
      </c>
      <c r="AJ53" s="31">
        <f t="shared" si="16"/>
        <v>4049</v>
      </c>
      <c r="AK53" s="31">
        <f t="shared" si="17"/>
        <v>72566</v>
      </c>
      <c r="AL53" s="31">
        <f t="shared" si="11"/>
        <v>76615</v>
      </c>
      <c r="AM53" s="32"/>
      <c r="AN53" s="37"/>
    </row>
    <row r="54" spans="1:41" s="165" customFormat="1" ht="42.75" customHeight="1" x14ac:dyDescent="0.2">
      <c r="A54" s="641" t="s">
        <v>87</v>
      </c>
      <c r="B54" s="642"/>
      <c r="C54" s="31">
        <f>C48+C53</f>
        <v>0</v>
      </c>
      <c r="D54" s="31">
        <f t="shared" ref="D54:AI54" si="20">D48+D53</f>
        <v>0</v>
      </c>
      <c r="E54" s="31">
        <f t="shared" si="20"/>
        <v>21</v>
      </c>
      <c r="F54" s="31">
        <f t="shared" si="20"/>
        <v>1417</v>
      </c>
      <c r="G54" s="31">
        <f t="shared" si="20"/>
        <v>1214</v>
      </c>
      <c r="H54" s="31">
        <f t="shared" si="20"/>
        <v>96078</v>
      </c>
      <c r="I54" s="31">
        <f t="shared" si="20"/>
        <v>0</v>
      </c>
      <c r="J54" s="31">
        <f t="shared" si="20"/>
        <v>5</v>
      </c>
      <c r="K54" s="31">
        <f t="shared" si="20"/>
        <v>1531</v>
      </c>
      <c r="L54" s="31">
        <f t="shared" si="20"/>
        <v>23312</v>
      </c>
      <c r="M54" s="31">
        <f t="shared" si="20"/>
        <v>3340</v>
      </c>
      <c r="N54" s="31">
        <f t="shared" si="20"/>
        <v>16472</v>
      </c>
      <c r="O54" s="31">
        <f t="shared" si="20"/>
        <v>6</v>
      </c>
      <c r="P54" s="31">
        <f t="shared" si="20"/>
        <v>3</v>
      </c>
      <c r="Q54" s="31">
        <f t="shared" si="20"/>
        <v>56</v>
      </c>
      <c r="R54" s="31">
        <f t="shared" si="20"/>
        <v>21</v>
      </c>
      <c r="S54" s="31">
        <f t="shared" si="20"/>
        <v>675</v>
      </c>
      <c r="T54" s="31">
        <f t="shared" si="20"/>
        <v>445</v>
      </c>
      <c r="U54" s="31">
        <f t="shared" si="20"/>
        <v>8</v>
      </c>
      <c r="V54" s="31">
        <f t="shared" si="20"/>
        <v>7</v>
      </c>
      <c r="W54" s="31">
        <f t="shared" si="20"/>
        <v>0</v>
      </c>
      <c r="X54" s="31">
        <f t="shared" si="20"/>
        <v>0</v>
      </c>
      <c r="Y54" s="31">
        <f t="shared" si="20"/>
        <v>82</v>
      </c>
      <c r="Z54" s="31">
        <f t="shared" si="20"/>
        <v>63</v>
      </c>
      <c r="AA54" s="31">
        <f t="shared" si="20"/>
        <v>0</v>
      </c>
      <c r="AB54" s="31">
        <f t="shared" si="20"/>
        <v>0</v>
      </c>
      <c r="AC54" s="31">
        <f t="shared" si="20"/>
        <v>0</v>
      </c>
      <c r="AD54" s="31">
        <f t="shared" si="20"/>
        <v>0</v>
      </c>
      <c r="AE54" s="31">
        <f t="shared" si="20"/>
        <v>0</v>
      </c>
      <c r="AF54" s="31">
        <f t="shared" si="20"/>
        <v>0</v>
      </c>
      <c r="AG54" s="31">
        <f>AG48+AG53</f>
        <v>0</v>
      </c>
      <c r="AH54" s="31">
        <f t="shared" si="20"/>
        <v>0</v>
      </c>
      <c r="AI54" s="31">
        <f t="shared" si="20"/>
        <v>0</v>
      </c>
      <c r="AJ54" s="31">
        <f t="shared" si="16"/>
        <v>6933</v>
      </c>
      <c r="AK54" s="31">
        <f t="shared" si="17"/>
        <v>137823</v>
      </c>
      <c r="AL54" s="31">
        <f t="shared" si="11"/>
        <v>144756</v>
      </c>
    </row>
    <row r="55" spans="1:41" s="15" customFormat="1" ht="42.75" customHeight="1" x14ac:dyDescent="0.2">
      <c r="A55" s="160"/>
      <c r="B55" s="161"/>
      <c r="C55" s="31"/>
      <c r="D55" s="31">
        <f>C54+D54</f>
        <v>0</v>
      </c>
      <c r="E55" s="31"/>
      <c r="F55" s="31">
        <f>E54+F54</f>
        <v>1438</v>
      </c>
      <c r="G55" s="31"/>
      <c r="H55" s="31">
        <f>G54+H54</f>
        <v>97292</v>
      </c>
      <c r="I55" s="31"/>
      <c r="J55" s="31">
        <f>I54+J54</f>
        <v>5</v>
      </c>
      <c r="K55" s="31"/>
      <c r="L55" s="31">
        <f>K54+L54</f>
        <v>24843</v>
      </c>
      <c r="M55" s="31"/>
      <c r="N55" s="31">
        <f>M54+N54</f>
        <v>19812</v>
      </c>
      <c r="O55" s="31"/>
      <c r="P55" s="31">
        <f>O54+P54</f>
        <v>9</v>
      </c>
      <c r="Q55" s="31"/>
      <c r="R55" s="31">
        <f>Q54+R54</f>
        <v>77</v>
      </c>
      <c r="S55" s="31"/>
      <c r="T55" s="31">
        <f>S54+T54</f>
        <v>1120</v>
      </c>
      <c r="U55" s="31"/>
      <c r="V55" s="31">
        <f>U54+V54</f>
        <v>15</v>
      </c>
      <c r="W55" s="31"/>
      <c r="X55" s="31">
        <f>W54+X54</f>
        <v>0</v>
      </c>
      <c r="Y55" s="31"/>
      <c r="Z55" s="31">
        <f>Y54+Z54</f>
        <v>145</v>
      </c>
      <c r="AA55" s="31"/>
      <c r="AB55" s="31">
        <f>AA54+AB54</f>
        <v>0</v>
      </c>
      <c r="AC55" s="31"/>
      <c r="AD55" s="31">
        <f>AC54+AD54</f>
        <v>0</v>
      </c>
      <c r="AE55" s="31"/>
      <c r="AF55" s="31">
        <f>AE54+AF54</f>
        <v>0</v>
      </c>
      <c r="AG55" s="31"/>
      <c r="AH55" s="31"/>
      <c r="AI55" s="31">
        <f>AG54+AH54+AI54</f>
        <v>0</v>
      </c>
      <c r="AJ55" s="31"/>
      <c r="AK55" s="31"/>
      <c r="AL55" s="31">
        <f>D55+F55+H55+J55+L55+N55+P55+R55+T55+V55+X55+Z55+AB55+AD55+AF55+AI55</f>
        <v>144756</v>
      </c>
      <c r="AM55" s="32"/>
      <c r="AN55" s="32"/>
      <c r="AO55" s="37"/>
    </row>
    <row r="56" spans="1:41" s="35" customFormat="1" ht="42.75" customHeight="1" x14ac:dyDescent="0.2">
      <c r="A56" s="662" t="s">
        <v>40</v>
      </c>
      <c r="B56" s="663"/>
      <c r="C56" s="31">
        <f>C14+C26+C42+C54</f>
        <v>1</v>
      </c>
      <c r="D56" s="31">
        <f t="shared" ref="D56:AF56" si="21">D14+D26+D42+D54</f>
        <v>0</v>
      </c>
      <c r="E56" s="31">
        <f t="shared" si="21"/>
        <v>1158</v>
      </c>
      <c r="F56" s="31">
        <f t="shared" si="21"/>
        <v>1674</v>
      </c>
      <c r="G56" s="31">
        <f t="shared" si="21"/>
        <v>6793</v>
      </c>
      <c r="H56" s="31">
        <f t="shared" si="21"/>
        <v>182427</v>
      </c>
      <c r="I56" s="31">
        <f t="shared" si="21"/>
        <v>6</v>
      </c>
      <c r="J56" s="31">
        <f t="shared" si="21"/>
        <v>7</v>
      </c>
      <c r="K56" s="31">
        <f t="shared" si="21"/>
        <v>12022</v>
      </c>
      <c r="L56" s="31">
        <f t="shared" si="21"/>
        <v>48410</v>
      </c>
      <c r="M56" s="31">
        <f t="shared" si="21"/>
        <v>25805</v>
      </c>
      <c r="N56" s="31">
        <f t="shared" si="21"/>
        <v>30866</v>
      </c>
      <c r="O56" s="31">
        <f t="shared" si="21"/>
        <v>52</v>
      </c>
      <c r="P56" s="31">
        <f t="shared" si="21"/>
        <v>3</v>
      </c>
      <c r="Q56" s="31">
        <f t="shared" si="21"/>
        <v>581</v>
      </c>
      <c r="R56" s="31">
        <f t="shared" si="21"/>
        <v>154</v>
      </c>
      <c r="S56" s="31">
        <f t="shared" si="21"/>
        <v>22239</v>
      </c>
      <c r="T56" s="31">
        <f t="shared" si="21"/>
        <v>1168</v>
      </c>
      <c r="U56" s="31">
        <f t="shared" si="21"/>
        <v>239</v>
      </c>
      <c r="V56" s="31">
        <f t="shared" si="21"/>
        <v>8</v>
      </c>
      <c r="W56" s="31">
        <f t="shared" si="21"/>
        <v>4</v>
      </c>
      <c r="X56" s="31">
        <f t="shared" si="21"/>
        <v>0</v>
      </c>
      <c r="Y56" s="31">
        <f t="shared" si="21"/>
        <v>4983</v>
      </c>
      <c r="Z56" s="31">
        <f t="shared" si="21"/>
        <v>275</v>
      </c>
      <c r="AA56" s="31">
        <f t="shared" si="21"/>
        <v>4</v>
      </c>
      <c r="AB56" s="31">
        <f t="shared" si="21"/>
        <v>1</v>
      </c>
      <c r="AC56" s="31">
        <f t="shared" si="21"/>
        <v>8</v>
      </c>
      <c r="AD56" s="31">
        <f t="shared" si="21"/>
        <v>0</v>
      </c>
      <c r="AE56" s="31">
        <f t="shared" si="21"/>
        <v>4</v>
      </c>
      <c r="AF56" s="31">
        <f t="shared" si="21"/>
        <v>0</v>
      </c>
      <c r="AG56" s="31">
        <f>AG14+AG26+AG42+AG54</f>
        <v>39</v>
      </c>
      <c r="AH56" s="31">
        <f>AH14+AH26+AH42+AH54</f>
        <v>111</v>
      </c>
      <c r="AI56" s="31">
        <f>AI14+AI26+AI42+AI54</f>
        <v>265</v>
      </c>
      <c r="AJ56" s="31">
        <f t="shared" si="16"/>
        <v>74314</v>
      </c>
      <c r="AK56" s="31">
        <f t="shared" si="17"/>
        <v>264993</v>
      </c>
      <c r="AL56" s="31">
        <f>AJ56+AK56</f>
        <v>339307</v>
      </c>
      <c r="AN56" s="45"/>
      <c r="AO56" s="36"/>
    </row>
    <row r="57" spans="1:41" s="15" customFormat="1" ht="42.75" customHeight="1" x14ac:dyDescent="0.2">
      <c r="A57" s="170" t="s">
        <v>85</v>
      </c>
      <c r="B57" s="170"/>
      <c r="C57" s="170"/>
      <c r="D57" s="170"/>
      <c r="E57" s="170"/>
      <c r="F57" s="170"/>
      <c r="G57" s="170"/>
      <c r="H57" s="170">
        <f>C56+D56+E56+F56+G56+H56</f>
        <v>192053</v>
      </c>
      <c r="I57" s="170"/>
      <c r="J57" s="170"/>
      <c r="K57" s="170"/>
      <c r="L57" s="170">
        <f>I56+J56+K56+L56</f>
        <v>60445</v>
      </c>
      <c r="M57" s="170"/>
      <c r="N57" s="170">
        <f>M56+N56+O56+P56</f>
        <v>56726</v>
      </c>
      <c r="O57" s="170"/>
      <c r="P57" s="170"/>
      <c r="Q57" s="170"/>
      <c r="R57" s="170"/>
      <c r="S57" s="170">
        <f>Q56+R56+S56+T56+U56+V56</f>
        <v>24389</v>
      </c>
      <c r="T57" s="170"/>
      <c r="U57" s="170"/>
      <c r="V57" s="170"/>
      <c r="W57" s="170"/>
      <c r="X57" s="170"/>
      <c r="Y57" s="170"/>
      <c r="Z57" s="170">
        <f>W56+X56+Y56+Z56</f>
        <v>5262</v>
      </c>
      <c r="AA57" s="170"/>
      <c r="AB57" s="170"/>
      <c r="AC57" s="170"/>
      <c r="AD57" s="170"/>
      <c r="AE57" s="170"/>
      <c r="AF57" s="170">
        <f>AA56+AB56+AC56+AD56+AE56+AF56</f>
        <v>17</v>
      </c>
      <c r="AG57" s="170"/>
      <c r="AH57" s="170"/>
      <c r="AI57" s="170">
        <f>AG56+AH56+AI56</f>
        <v>415</v>
      </c>
      <c r="AJ57" s="170"/>
      <c r="AK57" s="170"/>
      <c r="AL57" s="170">
        <f>H57+L57+N57+S57+Z57+AF57+AI57</f>
        <v>339307</v>
      </c>
      <c r="AM57" s="166"/>
      <c r="AN57" s="166"/>
      <c r="AO57" s="12"/>
    </row>
    <row r="58" spans="1:41" s="15" customFormat="1" ht="29.25" customHeight="1" x14ac:dyDescent="0.2">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58"/>
      <c r="AH58" s="158"/>
      <c r="AI58" s="158"/>
      <c r="AJ58" s="158"/>
      <c r="AK58" s="158"/>
      <c r="AL58" s="158"/>
      <c r="AM58" s="166"/>
      <c r="AN58" s="166"/>
      <c r="AO58" s="12"/>
    </row>
    <row r="59" spans="1:41" s="109" customFormat="1" ht="48" customHeight="1" x14ac:dyDescent="0.2">
      <c r="A59" s="110"/>
      <c r="B59" s="110" t="s">
        <v>167</v>
      </c>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71" t="s">
        <v>166</v>
      </c>
      <c r="AA59" s="110"/>
      <c r="AB59" s="110"/>
      <c r="AC59" s="110"/>
      <c r="AD59" s="110"/>
      <c r="AE59" s="110"/>
      <c r="AF59" s="110"/>
      <c r="AG59" s="64"/>
      <c r="AH59" s="138"/>
      <c r="AI59" s="138"/>
      <c r="AJ59" s="138"/>
      <c r="AK59" s="138"/>
      <c r="AL59" s="139"/>
      <c r="AM59" s="107"/>
      <c r="AN59" s="107"/>
      <c r="AO59" s="108"/>
    </row>
    <row r="60" spans="1:41" s="109" customFormat="1" ht="48" customHeight="1" x14ac:dyDescent="0.2">
      <c r="A60" s="110"/>
      <c r="B60" s="110" t="s">
        <v>168</v>
      </c>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71" t="s">
        <v>166</v>
      </c>
      <c r="AA60" s="110"/>
      <c r="AB60" s="110"/>
      <c r="AC60" s="110"/>
      <c r="AD60" s="110"/>
      <c r="AE60" s="110"/>
      <c r="AF60" s="110"/>
      <c r="AG60" s="64"/>
      <c r="AH60" s="138"/>
      <c r="AI60" s="138"/>
      <c r="AJ60" s="138"/>
      <c r="AK60" s="138"/>
      <c r="AL60" s="139"/>
      <c r="AM60" s="107"/>
      <c r="AN60" s="107"/>
      <c r="AO60" s="108"/>
    </row>
    <row r="61" spans="1:41" s="109" customFormat="1" ht="48" customHeight="1" x14ac:dyDescent="0.2">
      <c r="A61" s="110"/>
      <c r="B61" s="675" t="s">
        <v>169</v>
      </c>
      <c r="C61" s="675"/>
      <c r="D61" s="675"/>
      <c r="E61" s="675"/>
      <c r="F61" s="675"/>
      <c r="G61" s="675"/>
      <c r="H61" s="675"/>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4"/>
      <c r="AH61" s="138"/>
      <c r="AI61" s="138"/>
      <c r="AJ61" s="138"/>
      <c r="AK61" s="138"/>
      <c r="AL61" s="139"/>
      <c r="AM61" s="107"/>
      <c r="AN61" s="107"/>
      <c r="AO61" s="108"/>
    </row>
    <row r="62" spans="1:41" s="116" customFormat="1" ht="37.5" customHeight="1" x14ac:dyDescent="0.2">
      <c r="A62" s="169"/>
      <c r="B62" s="169"/>
      <c r="C62" s="169"/>
      <c r="D62" s="646" t="s">
        <v>135</v>
      </c>
      <c r="E62" s="646"/>
      <c r="F62" s="646"/>
      <c r="G62" s="115"/>
      <c r="H62" s="115"/>
      <c r="I62" s="169"/>
      <c r="J62" s="169"/>
      <c r="K62" s="169"/>
      <c r="L62" s="169"/>
      <c r="M62" s="169"/>
      <c r="N62" s="169"/>
      <c r="O62" s="169"/>
      <c r="P62" s="169"/>
      <c r="Q62" s="169"/>
      <c r="R62" s="169"/>
      <c r="S62" s="169"/>
      <c r="T62" s="169"/>
      <c r="U62" s="169"/>
      <c r="V62" s="169"/>
      <c r="W62" s="169"/>
      <c r="X62" s="169"/>
      <c r="Y62" s="169"/>
      <c r="Z62" s="169"/>
      <c r="AA62" s="169"/>
      <c r="AE62" s="169"/>
      <c r="AF62" s="169"/>
      <c r="AG62" s="168"/>
      <c r="AH62" s="152"/>
      <c r="AI62" s="664" t="s">
        <v>163</v>
      </c>
      <c r="AJ62" s="664"/>
      <c r="AK62" s="664"/>
      <c r="AL62" s="152"/>
    </row>
    <row r="63" spans="1:41" s="116" customFormat="1" ht="74.25" customHeight="1" x14ac:dyDescent="0.2">
      <c r="A63" s="169"/>
      <c r="B63" s="169"/>
      <c r="C63" s="169"/>
      <c r="D63" s="646"/>
      <c r="E63" s="646"/>
      <c r="F63" s="646"/>
      <c r="G63" s="115"/>
      <c r="H63" s="115"/>
      <c r="I63" s="169"/>
      <c r="J63" s="169"/>
      <c r="K63" s="169"/>
      <c r="L63" s="169" t="s">
        <v>85</v>
      </c>
      <c r="M63" s="169"/>
      <c r="N63" s="169"/>
      <c r="O63" s="169"/>
      <c r="P63" s="169"/>
      <c r="Q63" s="169"/>
      <c r="R63" s="647"/>
      <c r="S63" s="647"/>
      <c r="T63" s="647"/>
      <c r="U63" s="169"/>
      <c r="V63" s="169"/>
      <c r="W63" s="169"/>
      <c r="X63" s="169"/>
      <c r="Y63" s="169"/>
      <c r="Z63" s="169"/>
      <c r="AA63" s="169"/>
      <c r="AE63" s="169"/>
      <c r="AF63" s="169"/>
      <c r="AG63" s="168"/>
      <c r="AH63" s="152"/>
      <c r="AI63" s="664"/>
      <c r="AJ63" s="664"/>
      <c r="AK63" s="664"/>
      <c r="AL63" s="152"/>
    </row>
    <row r="64" spans="1:41" s="165" customFormat="1" ht="66.75" customHeight="1" x14ac:dyDescent="0.2">
      <c r="A64" s="67" t="s">
        <v>165</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48" t="s">
        <v>126</v>
      </c>
      <c r="AF64" s="648"/>
      <c r="AG64" s="158"/>
      <c r="AH64" s="665"/>
      <c r="AI64" s="665"/>
      <c r="AJ64" s="665"/>
      <c r="AK64" s="665"/>
      <c r="AL64" s="665"/>
    </row>
    <row r="65" spans="1:41" s="55" customFormat="1" ht="38.25" customHeight="1" x14ac:dyDescent="0.2">
      <c r="A65" s="645" t="s">
        <v>0</v>
      </c>
      <c r="B65" s="645" t="s">
        <v>1</v>
      </c>
      <c r="C65" s="645" t="s">
        <v>95</v>
      </c>
      <c r="D65" s="645"/>
      <c r="E65" s="645"/>
      <c r="F65" s="645"/>
      <c r="G65" s="645" t="s">
        <v>96</v>
      </c>
      <c r="H65" s="645"/>
      <c r="I65" s="645"/>
      <c r="J65" s="645"/>
      <c r="K65" s="645" t="s">
        <v>97</v>
      </c>
      <c r="L65" s="645"/>
      <c r="M65" s="645"/>
      <c r="N65" s="645"/>
      <c r="O65" s="645" t="s">
        <v>98</v>
      </c>
      <c r="P65" s="645"/>
      <c r="Q65" s="645"/>
      <c r="R65" s="645"/>
      <c r="S65" s="645" t="s">
        <v>99</v>
      </c>
      <c r="T65" s="645"/>
      <c r="U65" s="645"/>
      <c r="V65" s="645"/>
      <c r="W65" s="645" t="s">
        <v>100</v>
      </c>
      <c r="X65" s="645"/>
      <c r="Y65" s="645"/>
      <c r="Z65" s="645"/>
      <c r="AA65" s="645" t="s">
        <v>101</v>
      </c>
      <c r="AB65" s="645"/>
      <c r="AC65" s="645"/>
      <c r="AD65" s="645"/>
      <c r="AE65" s="645"/>
      <c r="AF65" s="645"/>
      <c r="AG65" s="158"/>
      <c r="AH65" s="19"/>
      <c r="AI65" s="19"/>
      <c r="AJ65" s="164"/>
      <c r="AK65" s="164"/>
      <c r="AL65" s="164"/>
    </row>
    <row r="66" spans="1:41" s="165" customFormat="1" ht="38.25" customHeight="1" x14ac:dyDescent="0.2">
      <c r="A66" s="645"/>
      <c r="B66" s="645"/>
      <c r="C66" s="645" t="s">
        <v>58</v>
      </c>
      <c r="D66" s="645"/>
      <c r="E66" s="645" t="s">
        <v>57</v>
      </c>
      <c r="F66" s="645"/>
      <c r="G66" s="645" t="s">
        <v>58</v>
      </c>
      <c r="H66" s="645"/>
      <c r="I66" s="645" t="s">
        <v>57</v>
      </c>
      <c r="J66" s="645"/>
      <c r="K66" s="645" t="s">
        <v>58</v>
      </c>
      <c r="L66" s="645"/>
      <c r="M66" s="645" t="s">
        <v>57</v>
      </c>
      <c r="N66" s="645"/>
      <c r="O66" s="645" t="s">
        <v>58</v>
      </c>
      <c r="P66" s="645"/>
      <c r="Q66" s="645" t="s">
        <v>57</v>
      </c>
      <c r="R66" s="645"/>
      <c r="S66" s="645" t="s">
        <v>58</v>
      </c>
      <c r="T66" s="645"/>
      <c r="U66" s="645" t="s">
        <v>57</v>
      </c>
      <c r="V66" s="645"/>
      <c r="W66" s="645" t="s">
        <v>58</v>
      </c>
      <c r="X66" s="645"/>
      <c r="Y66" s="645" t="s">
        <v>57</v>
      </c>
      <c r="Z66" s="645"/>
      <c r="AA66" s="645" t="s">
        <v>58</v>
      </c>
      <c r="AB66" s="645"/>
      <c r="AC66" s="645"/>
      <c r="AD66" s="645" t="s">
        <v>57</v>
      </c>
      <c r="AE66" s="645"/>
      <c r="AF66" s="645"/>
      <c r="AG66" s="158"/>
      <c r="AH66" s="19"/>
      <c r="AI66" s="19"/>
      <c r="AJ66" s="19"/>
      <c r="AK66" s="19"/>
      <c r="AL66" s="163"/>
    </row>
    <row r="67" spans="1:41" s="165" customFormat="1" ht="38.25" customHeight="1" x14ac:dyDescent="0.2">
      <c r="A67" s="645"/>
      <c r="B67" s="645"/>
      <c r="C67" s="162" t="s">
        <v>18</v>
      </c>
      <c r="D67" s="162" t="s">
        <v>19</v>
      </c>
      <c r="E67" s="162" t="s">
        <v>18</v>
      </c>
      <c r="F67" s="162" t="s">
        <v>19</v>
      </c>
      <c r="G67" s="162" t="s">
        <v>18</v>
      </c>
      <c r="H67" s="162" t="s">
        <v>19</v>
      </c>
      <c r="I67" s="162" t="s">
        <v>18</v>
      </c>
      <c r="J67" s="162" t="s">
        <v>19</v>
      </c>
      <c r="K67" s="162" t="s">
        <v>18</v>
      </c>
      <c r="L67" s="162" t="s">
        <v>19</v>
      </c>
      <c r="M67" s="162" t="s">
        <v>18</v>
      </c>
      <c r="N67" s="162" t="s">
        <v>19</v>
      </c>
      <c r="O67" s="162" t="s">
        <v>18</v>
      </c>
      <c r="P67" s="162" t="s">
        <v>19</v>
      </c>
      <c r="Q67" s="162" t="s">
        <v>18</v>
      </c>
      <c r="R67" s="162" t="s">
        <v>19</v>
      </c>
      <c r="S67" s="162" t="s">
        <v>18</v>
      </c>
      <c r="T67" s="162" t="s">
        <v>19</v>
      </c>
      <c r="U67" s="162" t="s">
        <v>18</v>
      </c>
      <c r="V67" s="162" t="s">
        <v>19</v>
      </c>
      <c r="W67" s="162" t="s">
        <v>18</v>
      </c>
      <c r="X67" s="162" t="s">
        <v>19</v>
      </c>
      <c r="Y67" s="162" t="s">
        <v>18</v>
      </c>
      <c r="Z67" s="162" t="s">
        <v>19</v>
      </c>
      <c r="AA67" s="162" t="s">
        <v>18</v>
      </c>
      <c r="AB67" s="162" t="s">
        <v>19</v>
      </c>
      <c r="AC67" s="162" t="s">
        <v>16</v>
      </c>
      <c r="AD67" s="162" t="s">
        <v>18</v>
      </c>
      <c r="AE67" s="162" t="s">
        <v>19</v>
      </c>
      <c r="AF67" s="162" t="s">
        <v>16</v>
      </c>
      <c r="AG67" s="158"/>
      <c r="AH67" s="19"/>
      <c r="AI67" s="19"/>
      <c r="AJ67" s="19"/>
      <c r="AK67" s="19"/>
      <c r="AL67" s="163"/>
    </row>
    <row r="68" spans="1:41" s="55" customFormat="1" ht="42.75" customHeight="1" x14ac:dyDescent="0.2">
      <c r="A68" s="63">
        <v>1</v>
      </c>
      <c r="B68" s="63" t="s">
        <v>84</v>
      </c>
      <c r="C68" s="65">
        <v>0</v>
      </c>
      <c r="D68" s="65">
        <v>0</v>
      </c>
      <c r="E68" s="65">
        <v>0</v>
      </c>
      <c r="F68" s="65">
        <v>0</v>
      </c>
      <c r="G68" s="65">
        <v>4</v>
      </c>
      <c r="H68" s="65">
        <v>0</v>
      </c>
      <c r="I68" s="65">
        <v>4</v>
      </c>
      <c r="J68" s="65">
        <v>0</v>
      </c>
      <c r="K68" s="65">
        <v>0</v>
      </c>
      <c r="L68" s="65">
        <v>0</v>
      </c>
      <c r="M68" s="65">
        <v>0</v>
      </c>
      <c r="N68" s="65">
        <v>0</v>
      </c>
      <c r="O68" s="65">
        <v>0</v>
      </c>
      <c r="P68" s="65">
        <v>0</v>
      </c>
      <c r="Q68" s="65">
        <v>0</v>
      </c>
      <c r="R68" s="65">
        <v>0</v>
      </c>
      <c r="S68" s="65">
        <v>0</v>
      </c>
      <c r="T68" s="65">
        <v>0</v>
      </c>
      <c r="U68" s="65">
        <v>3</v>
      </c>
      <c r="V68" s="65">
        <v>0</v>
      </c>
      <c r="W68" s="65">
        <v>0</v>
      </c>
      <c r="X68" s="65">
        <v>0</v>
      </c>
      <c r="Y68" s="65">
        <v>0</v>
      </c>
      <c r="Z68" s="65">
        <v>0</v>
      </c>
      <c r="AA68" s="65">
        <f t="shared" ref="AA68:AB99" si="22">C68+G68+K68+O68+S68+W68</f>
        <v>4</v>
      </c>
      <c r="AB68" s="65">
        <f t="shared" si="22"/>
        <v>0</v>
      </c>
      <c r="AC68" s="65">
        <f>AA68+AB68</f>
        <v>4</v>
      </c>
      <c r="AD68" s="65">
        <f t="shared" ref="AD68:AE113" si="23">E68+I68+M68+Q68+U68+Y68</f>
        <v>7</v>
      </c>
      <c r="AE68" s="65">
        <f t="shared" si="23"/>
        <v>0</v>
      </c>
      <c r="AF68" s="65">
        <f>AD68+AE68</f>
        <v>7</v>
      </c>
      <c r="AG68" s="58"/>
      <c r="AH68" s="21"/>
      <c r="AI68" s="21"/>
      <c r="AJ68" s="21"/>
      <c r="AK68" s="21"/>
      <c r="AL68" s="164"/>
      <c r="AM68" s="56"/>
      <c r="AN68" s="56"/>
      <c r="AO68" s="56"/>
    </row>
    <row r="69" spans="1:41" s="55" customFormat="1" ht="42.75" customHeight="1" x14ac:dyDescent="0.2">
      <c r="A69" s="63">
        <v>2</v>
      </c>
      <c r="B69" s="63" t="s">
        <v>51</v>
      </c>
      <c r="C69" s="65">
        <v>0</v>
      </c>
      <c r="D69" s="65">
        <v>0</v>
      </c>
      <c r="E69" s="65">
        <v>0</v>
      </c>
      <c r="F69" s="65">
        <v>0</v>
      </c>
      <c r="G69" s="65">
        <v>0</v>
      </c>
      <c r="H69" s="65">
        <v>0</v>
      </c>
      <c r="I69" s="65">
        <v>0</v>
      </c>
      <c r="J69" s="65">
        <v>0</v>
      </c>
      <c r="K69" s="65">
        <v>0</v>
      </c>
      <c r="L69" s="65">
        <v>0</v>
      </c>
      <c r="M69" s="65">
        <v>0</v>
      </c>
      <c r="N69" s="65">
        <v>0</v>
      </c>
      <c r="O69" s="65">
        <v>0</v>
      </c>
      <c r="P69" s="65">
        <v>0</v>
      </c>
      <c r="Q69" s="65">
        <v>0</v>
      </c>
      <c r="R69" s="65">
        <v>0</v>
      </c>
      <c r="S69" s="65">
        <v>0</v>
      </c>
      <c r="T69" s="65">
        <v>0</v>
      </c>
      <c r="U69" s="65">
        <v>0</v>
      </c>
      <c r="V69" s="65">
        <v>0</v>
      </c>
      <c r="W69" s="65">
        <v>0</v>
      </c>
      <c r="X69" s="65">
        <v>0</v>
      </c>
      <c r="Y69" s="65">
        <v>0</v>
      </c>
      <c r="Z69" s="65">
        <v>0</v>
      </c>
      <c r="AA69" s="65">
        <f t="shared" si="22"/>
        <v>0</v>
      </c>
      <c r="AB69" s="65">
        <f t="shared" si="22"/>
        <v>0</v>
      </c>
      <c r="AC69" s="65">
        <f t="shared" ref="AC69:AC113" si="24">AA69+AB69</f>
        <v>0</v>
      </c>
      <c r="AD69" s="65">
        <f t="shared" si="23"/>
        <v>0</v>
      </c>
      <c r="AE69" s="65">
        <f t="shared" si="23"/>
        <v>0</v>
      </c>
      <c r="AF69" s="65">
        <f t="shared" ref="AF69:AF113" si="25">AD69+AE69</f>
        <v>0</v>
      </c>
      <c r="AG69" s="58"/>
      <c r="AH69" s="21"/>
      <c r="AI69" s="21"/>
      <c r="AJ69" s="21"/>
      <c r="AK69" s="21"/>
      <c r="AL69" s="164"/>
      <c r="AM69" s="56"/>
      <c r="AN69" s="56"/>
      <c r="AO69" s="56"/>
    </row>
    <row r="70" spans="1:41" s="55" customFormat="1" ht="42.75" customHeight="1" x14ac:dyDescent="0.2">
      <c r="A70" s="63">
        <v>3</v>
      </c>
      <c r="B70" s="63" t="s">
        <v>81</v>
      </c>
      <c r="C70" s="65">
        <v>0</v>
      </c>
      <c r="D70" s="65">
        <v>0</v>
      </c>
      <c r="E70" s="65">
        <v>0</v>
      </c>
      <c r="F70" s="65">
        <v>0</v>
      </c>
      <c r="G70" s="65">
        <v>0</v>
      </c>
      <c r="H70" s="65">
        <v>0</v>
      </c>
      <c r="I70" s="65">
        <v>0</v>
      </c>
      <c r="J70" s="65">
        <v>0</v>
      </c>
      <c r="K70" s="65">
        <v>0</v>
      </c>
      <c r="L70" s="65">
        <v>0</v>
      </c>
      <c r="M70" s="65">
        <v>0</v>
      </c>
      <c r="N70" s="65">
        <v>0</v>
      </c>
      <c r="O70" s="65">
        <v>0</v>
      </c>
      <c r="P70" s="65">
        <v>0</v>
      </c>
      <c r="Q70" s="65">
        <v>0</v>
      </c>
      <c r="R70" s="65">
        <v>0</v>
      </c>
      <c r="S70" s="65">
        <v>0</v>
      </c>
      <c r="T70" s="65">
        <v>0</v>
      </c>
      <c r="U70" s="65">
        <v>0</v>
      </c>
      <c r="V70" s="65">
        <v>0</v>
      </c>
      <c r="W70" s="65">
        <v>0</v>
      </c>
      <c r="X70" s="65">
        <v>0</v>
      </c>
      <c r="Y70" s="65">
        <v>0</v>
      </c>
      <c r="Z70" s="65">
        <v>0</v>
      </c>
      <c r="AA70" s="65">
        <f t="shared" si="22"/>
        <v>0</v>
      </c>
      <c r="AB70" s="65">
        <f t="shared" si="22"/>
        <v>0</v>
      </c>
      <c r="AC70" s="65">
        <f t="shared" si="24"/>
        <v>0</v>
      </c>
      <c r="AD70" s="65">
        <f t="shared" si="23"/>
        <v>0</v>
      </c>
      <c r="AE70" s="65">
        <f t="shared" si="23"/>
        <v>0</v>
      </c>
      <c r="AF70" s="65">
        <f t="shared" si="25"/>
        <v>0</v>
      </c>
      <c r="AG70" s="58"/>
      <c r="AH70" s="21"/>
      <c r="AI70" s="21"/>
      <c r="AJ70" s="21"/>
      <c r="AK70" s="21"/>
      <c r="AL70" s="164"/>
      <c r="AM70" s="56"/>
      <c r="AN70" s="56"/>
      <c r="AO70" s="56"/>
    </row>
    <row r="71" spans="1:41" s="165" customFormat="1" ht="42.75" customHeight="1" x14ac:dyDescent="0.2">
      <c r="A71" s="641" t="s">
        <v>56</v>
      </c>
      <c r="B71" s="642"/>
      <c r="C71" s="66">
        <f>C68+C69+C70</f>
        <v>0</v>
      </c>
      <c r="D71" s="66">
        <f t="shared" ref="D71:Z71" si="26">D68+D69+D70</f>
        <v>0</v>
      </c>
      <c r="E71" s="66">
        <f t="shared" si="26"/>
        <v>0</v>
      </c>
      <c r="F71" s="66">
        <f t="shared" si="26"/>
        <v>0</v>
      </c>
      <c r="G71" s="66">
        <f t="shared" si="26"/>
        <v>4</v>
      </c>
      <c r="H71" s="66">
        <f t="shared" si="26"/>
        <v>0</v>
      </c>
      <c r="I71" s="66">
        <f t="shared" si="26"/>
        <v>4</v>
      </c>
      <c r="J71" s="66">
        <f t="shared" si="26"/>
        <v>0</v>
      </c>
      <c r="K71" s="66">
        <f t="shared" si="26"/>
        <v>0</v>
      </c>
      <c r="L71" s="66">
        <f t="shared" si="26"/>
        <v>0</v>
      </c>
      <c r="M71" s="66">
        <f t="shared" si="26"/>
        <v>0</v>
      </c>
      <c r="N71" s="66">
        <f t="shared" si="26"/>
        <v>0</v>
      </c>
      <c r="O71" s="66">
        <f t="shared" si="26"/>
        <v>0</v>
      </c>
      <c r="P71" s="66">
        <f t="shared" si="26"/>
        <v>0</v>
      </c>
      <c r="Q71" s="66">
        <f t="shared" si="26"/>
        <v>0</v>
      </c>
      <c r="R71" s="66">
        <f t="shared" si="26"/>
        <v>0</v>
      </c>
      <c r="S71" s="66">
        <f t="shared" si="26"/>
        <v>0</v>
      </c>
      <c r="T71" s="66">
        <f t="shared" si="26"/>
        <v>0</v>
      </c>
      <c r="U71" s="66">
        <f t="shared" si="26"/>
        <v>3</v>
      </c>
      <c r="V71" s="66">
        <f t="shared" si="26"/>
        <v>0</v>
      </c>
      <c r="W71" s="66">
        <f t="shared" si="26"/>
        <v>0</v>
      </c>
      <c r="X71" s="66">
        <f t="shared" si="26"/>
        <v>0</v>
      </c>
      <c r="Y71" s="66">
        <f t="shared" si="26"/>
        <v>0</v>
      </c>
      <c r="Z71" s="66">
        <f t="shared" si="26"/>
        <v>0</v>
      </c>
      <c r="AA71" s="66">
        <f t="shared" si="22"/>
        <v>4</v>
      </c>
      <c r="AB71" s="66">
        <f t="shared" si="22"/>
        <v>0</v>
      </c>
      <c r="AC71" s="66">
        <f t="shared" si="24"/>
        <v>4</v>
      </c>
      <c r="AD71" s="66">
        <f t="shared" si="23"/>
        <v>7</v>
      </c>
      <c r="AE71" s="66">
        <f t="shared" si="23"/>
        <v>0</v>
      </c>
      <c r="AF71" s="66">
        <f t="shared" si="25"/>
        <v>7</v>
      </c>
      <c r="AG71" s="59"/>
      <c r="AH71" s="19"/>
      <c r="AI71" s="19"/>
      <c r="AJ71" s="19"/>
      <c r="AK71" s="19"/>
      <c r="AL71" s="163"/>
      <c r="AM71" s="44"/>
      <c r="AN71" s="44"/>
      <c r="AO71" s="44"/>
    </row>
    <row r="72" spans="1:41" s="55" customFormat="1" ht="42.75" customHeight="1" x14ac:dyDescent="0.2">
      <c r="A72" s="63">
        <v>4</v>
      </c>
      <c r="B72" s="63" t="s">
        <v>48</v>
      </c>
      <c r="C72" s="65">
        <f>[5]failure!C115</f>
        <v>0</v>
      </c>
      <c r="D72" s="65">
        <f>[5]failure!D115</f>
        <v>0</v>
      </c>
      <c r="E72" s="65">
        <f>[5]failure!E115</f>
        <v>0</v>
      </c>
      <c r="F72" s="65">
        <f>[5]failure!F115</f>
        <v>0</v>
      </c>
      <c r="G72" s="65">
        <f>[5]failure!G115</f>
        <v>0</v>
      </c>
      <c r="H72" s="65">
        <f>[5]failure!H115</f>
        <v>0</v>
      </c>
      <c r="I72" s="65">
        <f>[5]failure!I115</f>
        <v>0</v>
      </c>
      <c r="J72" s="65">
        <f>[5]failure!J115</f>
        <v>0</v>
      </c>
      <c r="K72" s="65">
        <f>[5]failure!K115</f>
        <v>0</v>
      </c>
      <c r="L72" s="65">
        <f>[5]failure!L115</f>
        <v>0</v>
      </c>
      <c r="M72" s="65">
        <f>[5]failure!M115</f>
        <v>0</v>
      </c>
      <c r="N72" s="65">
        <f>[5]failure!N115</f>
        <v>0</v>
      </c>
      <c r="O72" s="65">
        <f>[5]failure!O115</f>
        <v>0</v>
      </c>
      <c r="P72" s="65">
        <f>[5]failure!P115</f>
        <v>0</v>
      </c>
      <c r="Q72" s="65">
        <f>[5]failure!Q115</f>
        <v>0</v>
      </c>
      <c r="R72" s="65">
        <f>[5]failure!R115</f>
        <v>0</v>
      </c>
      <c r="S72" s="65">
        <f>[5]failure!S115</f>
        <v>0</v>
      </c>
      <c r="T72" s="65">
        <f>[5]failure!T115</f>
        <v>0</v>
      </c>
      <c r="U72" s="65">
        <f>[5]failure!U115</f>
        <v>0</v>
      </c>
      <c r="V72" s="65">
        <f>[5]failure!V115</f>
        <v>0</v>
      </c>
      <c r="W72" s="65">
        <f>[5]failure!W115</f>
        <v>0</v>
      </c>
      <c r="X72" s="65">
        <f>[5]failure!X115</f>
        <v>0</v>
      </c>
      <c r="Y72" s="65">
        <f>[5]failure!Y115</f>
        <v>0</v>
      </c>
      <c r="Z72" s="65">
        <f>[5]failure!Z115</f>
        <v>0</v>
      </c>
      <c r="AA72" s="65">
        <f t="shared" si="22"/>
        <v>0</v>
      </c>
      <c r="AB72" s="65">
        <f t="shared" si="22"/>
        <v>0</v>
      </c>
      <c r="AC72" s="65">
        <f t="shared" si="24"/>
        <v>0</v>
      </c>
      <c r="AD72" s="65">
        <f t="shared" si="23"/>
        <v>0</v>
      </c>
      <c r="AE72" s="65">
        <f t="shared" si="23"/>
        <v>0</v>
      </c>
      <c r="AF72" s="65">
        <f t="shared" si="25"/>
        <v>0</v>
      </c>
      <c r="AG72" s="58"/>
      <c r="AH72" s="21"/>
      <c r="AI72" s="21"/>
      <c r="AJ72" s="21"/>
      <c r="AK72" s="21"/>
      <c r="AL72" s="164"/>
      <c r="AM72" s="56"/>
      <c r="AN72" s="56"/>
      <c r="AO72" s="56"/>
    </row>
    <row r="73" spans="1:41" s="55" customFormat="1" ht="42.75" customHeight="1" x14ac:dyDescent="0.2">
      <c r="A73" s="63">
        <v>5</v>
      </c>
      <c r="B73" s="63" t="s">
        <v>49</v>
      </c>
      <c r="C73" s="65">
        <f>[5]failure!C116</f>
        <v>0</v>
      </c>
      <c r="D73" s="65">
        <f>[5]failure!D116</f>
        <v>0</v>
      </c>
      <c r="E73" s="65">
        <f>[5]failure!E116</f>
        <v>0</v>
      </c>
      <c r="F73" s="65">
        <f>[5]failure!F116</f>
        <v>0</v>
      </c>
      <c r="G73" s="65">
        <f>[5]failure!G116</f>
        <v>0</v>
      </c>
      <c r="H73" s="65">
        <f>[5]failure!H116</f>
        <v>0</v>
      </c>
      <c r="I73" s="65">
        <f>[5]failure!I116</f>
        <v>0</v>
      </c>
      <c r="J73" s="65">
        <f>[5]failure!J116</f>
        <v>0</v>
      </c>
      <c r="K73" s="65">
        <f>[5]failure!K116</f>
        <v>0</v>
      </c>
      <c r="L73" s="65">
        <f>[5]failure!L116</f>
        <v>0</v>
      </c>
      <c r="M73" s="65">
        <f>[5]failure!M116</f>
        <v>0</v>
      </c>
      <c r="N73" s="65">
        <f>[5]failure!N116</f>
        <v>0</v>
      </c>
      <c r="O73" s="65">
        <f>[5]failure!O116</f>
        <v>0</v>
      </c>
      <c r="P73" s="65">
        <f>[5]failure!P116</f>
        <v>0</v>
      </c>
      <c r="Q73" s="65">
        <f>[5]failure!Q116</f>
        <v>0</v>
      </c>
      <c r="R73" s="65">
        <f>[5]failure!R116</f>
        <v>0</v>
      </c>
      <c r="S73" s="65">
        <f>[5]failure!S116</f>
        <v>0</v>
      </c>
      <c r="T73" s="65">
        <f>[5]failure!T116</f>
        <v>0</v>
      </c>
      <c r="U73" s="65">
        <f>[5]failure!U116</f>
        <v>0</v>
      </c>
      <c r="V73" s="65">
        <f>[5]failure!V116</f>
        <v>0</v>
      </c>
      <c r="W73" s="65">
        <f>[5]failure!W116</f>
        <v>0</v>
      </c>
      <c r="X73" s="65">
        <f>[5]failure!X116</f>
        <v>0</v>
      </c>
      <c r="Y73" s="65">
        <f>[5]failure!Y116</f>
        <v>0</v>
      </c>
      <c r="Z73" s="65">
        <f>[5]failure!Z116</f>
        <v>0</v>
      </c>
      <c r="AA73" s="65">
        <f t="shared" si="22"/>
        <v>0</v>
      </c>
      <c r="AB73" s="65">
        <f t="shared" si="22"/>
        <v>0</v>
      </c>
      <c r="AC73" s="65">
        <f t="shared" si="24"/>
        <v>0</v>
      </c>
      <c r="AD73" s="65">
        <f t="shared" si="23"/>
        <v>0</v>
      </c>
      <c r="AE73" s="65">
        <f t="shared" si="23"/>
        <v>0</v>
      </c>
      <c r="AF73" s="65">
        <f t="shared" si="25"/>
        <v>0</v>
      </c>
      <c r="AG73" s="58"/>
      <c r="AH73" s="21"/>
      <c r="AI73" s="21"/>
      <c r="AJ73" s="21"/>
      <c r="AK73" s="21"/>
      <c r="AL73" s="164"/>
      <c r="AM73" s="56"/>
      <c r="AN73" s="56"/>
      <c r="AO73" s="56"/>
    </row>
    <row r="74" spans="1:41" s="55" customFormat="1" ht="42.75" customHeight="1" x14ac:dyDescent="0.2">
      <c r="A74" s="63">
        <v>6</v>
      </c>
      <c r="B74" s="63" t="s">
        <v>20</v>
      </c>
      <c r="C74" s="65">
        <f>[5]failure!C117</f>
        <v>0</v>
      </c>
      <c r="D74" s="65">
        <f>[5]failure!D117</f>
        <v>0</v>
      </c>
      <c r="E74" s="65">
        <f>[5]failure!E117</f>
        <v>0</v>
      </c>
      <c r="F74" s="65">
        <f>[5]failure!F117</f>
        <v>0</v>
      </c>
      <c r="G74" s="65">
        <f>[5]failure!G117</f>
        <v>0</v>
      </c>
      <c r="H74" s="65">
        <f>[5]failure!H117</f>
        <v>0</v>
      </c>
      <c r="I74" s="65">
        <f>[5]failure!I117</f>
        <v>0</v>
      </c>
      <c r="J74" s="65">
        <f>[5]failure!J117</f>
        <v>0</v>
      </c>
      <c r="K74" s="65">
        <f>[5]failure!K117</f>
        <v>0</v>
      </c>
      <c r="L74" s="65">
        <f>[5]failure!L117</f>
        <v>0</v>
      </c>
      <c r="M74" s="65">
        <f>[5]failure!M117</f>
        <v>0</v>
      </c>
      <c r="N74" s="65">
        <f>[5]failure!N117</f>
        <v>0</v>
      </c>
      <c r="O74" s="65">
        <f>[5]failure!O117</f>
        <v>0</v>
      </c>
      <c r="P74" s="65">
        <f>[5]failure!P117</f>
        <v>0</v>
      </c>
      <c r="Q74" s="65">
        <f>[5]failure!Q117</f>
        <v>0</v>
      </c>
      <c r="R74" s="65">
        <f>[5]failure!R117</f>
        <v>0</v>
      </c>
      <c r="S74" s="65">
        <f>[5]failure!S117</f>
        <v>0</v>
      </c>
      <c r="T74" s="65">
        <f>[5]failure!T117</f>
        <v>0</v>
      </c>
      <c r="U74" s="65">
        <f>[5]failure!U117</f>
        <v>0</v>
      </c>
      <c r="V74" s="65">
        <f>[5]failure!V117</f>
        <v>0</v>
      </c>
      <c r="W74" s="65">
        <f>[5]failure!W117</f>
        <v>0</v>
      </c>
      <c r="X74" s="65">
        <f>[5]failure!X117</f>
        <v>0</v>
      </c>
      <c r="Y74" s="65">
        <f>[5]failure!Y117</f>
        <v>0</v>
      </c>
      <c r="Z74" s="65">
        <f>[5]failure!Z117</f>
        <v>0</v>
      </c>
      <c r="AA74" s="65">
        <f t="shared" si="22"/>
        <v>0</v>
      </c>
      <c r="AB74" s="65">
        <f t="shared" si="22"/>
        <v>0</v>
      </c>
      <c r="AC74" s="65">
        <f t="shared" si="24"/>
        <v>0</v>
      </c>
      <c r="AD74" s="65">
        <f t="shared" si="23"/>
        <v>0</v>
      </c>
      <c r="AE74" s="65">
        <f t="shared" si="23"/>
        <v>0</v>
      </c>
      <c r="AF74" s="65">
        <f t="shared" si="25"/>
        <v>0</v>
      </c>
      <c r="AG74" s="58"/>
      <c r="AH74" s="21"/>
      <c r="AI74" s="21"/>
      <c r="AJ74" s="21"/>
      <c r="AK74" s="21"/>
      <c r="AL74" s="164"/>
      <c r="AM74" s="56"/>
      <c r="AN74" s="56"/>
      <c r="AO74" s="56"/>
    </row>
    <row r="75" spans="1:41" s="165" customFormat="1" ht="42.75" customHeight="1" x14ac:dyDescent="0.2">
      <c r="A75" s="641" t="s">
        <v>21</v>
      </c>
      <c r="B75" s="642"/>
      <c r="C75" s="66">
        <f>C72+C73+C74</f>
        <v>0</v>
      </c>
      <c r="D75" s="66">
        <f t="shared" ref="D75:Z75" si="27">D72+D73+D74</f>
        <v>0</v>
      </c>
      <c r="E75" s="66">
        <f t="shared" si="27"/>
        <v>0</v>
      </c>
      <c r="F75" s="66">
        <f t="shared" si="27"/>
        <v>0</v>
      </c>
      <c r="G75" s="66">
        <f t="shared" si="27"/>
        <v>0</v>
      </c>
      <c r="H75" s="66">
        <f t="shared" si="27"/>
        <v>0</v>
      </c>
      <c r="I75" s="66">
        <f t="shared" si="27"/>
        <v>0</v>
      </c>
      <c r="J75" s="66">
        <f t="shared" si="27"/>
        <v>0</v>
      </c>
      <c r="K75" s="66">
        <f t="shared" si="27"/>
        <v>0</v>
      </c>
      <c r="L75" s="66">
        <f t="shared" si="27"/>
        <v>0</v>
      </c>
      <c r="M75" s="66">
        <f t="shared" si="27"/>
        <v>0</v>
      </c>
      <c r="N75" s="66">
        <f t="shared" si="27"/>
        <v>0</v>
      </c>
      <c r="O75" s="66">
        <f t="shared" si="27"/>
        <v>0</v>
      </c>
      <c r="P75" s="66">
        <f t="shared" si="27"/>
        <v>0</v>
      </c>
      <c r="Q75" s="66">
        <f t="shared" si="27"/>
        <v>0</v>
      </c>
      <c r="R75" s="66">
        <f t="shared" si="27"/>
        <v>0</v>
      </c>
      <c r="S75" s="66">
        <f t="shared" si="27"/>
        <v>0</v>
      </c>
      <c r="T75" s="66">
        <f t="shared" si="27"/>
        <v>0</v>
      </c>
      <c r="U75" s="66">
        <f t="shared" si="27"/>
        <v>0</v>
      </c>
      <c r="V75" s="66">
        <f t="shared" si="27"/>
        <v>0</v>
      </c>
      <c r="W75" s="66">
        <f t="shared" si="27"/>
        <v>0</v>
      </c>
      <c r="X75" s="66">
        <f t="shared" si="27"/>
        <v>0</v>
      </c>
      <c r="Y75" s="66">
        <f t="shared" si="27"/>
        <v>0</v>
      </c>
      <c r="Z75" s="66">
        <f t="shared" si="27"/>
        <v>0</v>
      </c>
      <c r="AA75" s="66">
        <f t="shared" si="22"/>
        <v>0</v>
      </c>
      <c r="AB75" s="66">
        <f t="shared" si="22"/>
        <v>0</v>
      </c>
      <c r="AC75" s="66">
        <f t="shared" si="24"/>
        <v>0</v>
      </c>
      <c r="AD75" s="66">
        <f t="shared" si="23"/>
        <v>0</v>
      </c>
      <c r="AE75" s="66">
        <f t="shared" si="23"/>
        <v>0</v>
      </c>
      <c r="AF75" s="66">
        <f t="shared" si="25"/>
        <v>0</v>
      </c>
      <c r="AG75" s="59"/>
      <c r="AH75" s="19"/>
      <c r="AI75" s="19"/>
      <c r="AJ75" s="19"/>
      <c r="AK75" s="19"/>
      <c r="AL75" s="163"/>
      <c r="AM75" s="44"/>
      <c r="AN75" s="44"/>
      <c r="AO75" s="44"/>
    </row>
    <row r="76" spans="1:41" s="165" customFormat="1" ht="42.75" customHeight="1" x14ac:dyDescent="0.2">
      <c r="A76" s="641" t="s">
        <v>148</v>
      </c>
      <c r="B76" s="642"/>
      <c r="C76" s="66">
        <f>C71+C75</f>
        <v>0</v>
      </c>
      <c r="D76" s="66">
        <f t="shared" ref="D76:Z76" si="28">D71+D75</f>
        <v>0</v>
      </c>
      <c r="E76" s="66">
        <f t="shared" si="28"/>
        <v>0</v>
      </c>
      <c r="F76" s="66">
        <f t="shared" si="28"/>
        <v>0</v>
      </c>
      <c r="G76" s="66">
        <f t="shared" si="28"/>
        <v>4</v>
      </c>
      <c r="H76" s="66">
        <f t="shared" si="28"/>
        <v>0</v>
      </c>
      <c r="I76" s="66">
        <f t="shared" si="28"/>
        <v>4</v>
      </c>
      <c r="J76" s="66">
        <f t="shared" si="28"/>
        <v>0</v>
      </c>
      <c r="K76" s="66">
        <f t="shared" si="28"/>
        <v>0</v>
      </c>
      <c r="L76" s="66">
        <f t="shared" si="28"/>
        <v>0</v>
      </c>
      <c r="M76" s="66">
        <f t="shared" si="28"/>
        <v>0</v>
      </c>
      <c r="N76" s="66">
        <f t="shared" si="28"/>
        <v>0</v>
      </c>
      <c r="O76" s="66">
        <f t="shared" si="28"/>
        <v>0</v>
      </c>
      <c r="P76" s="66">
        <f t="shared" si="28"/>
        <v>0</v>
      </c>
      <c r="Q76" s="66">
        <f t="shared" si="28"/>
        <v>0</v>
      </c>
      <c r="R76" s="66">
        <f t="shared" si="28"/>
        <v>0</v>
      </c>
      <c r="S76" s="66">
        <f t="shared" si="28"/>
        <v>0</v>
      </c>
      <c r="T76" s="66">
        <f t="shared" si="28"/>
        <v>0</v>
      </c>
      <c r="U76" s="66">
        <f t="shared" si="28"/>
        <v>3</v>
      </c>
      <c r="V76" s="66">
        <f t="shared" si="28"/>
        <v>0</v>
      </c>
      <c r="W76" s="66">
        <f t="shared" si="28"/>
        <v>0</v>
      </c>
      <c r="X76" s="66">
        <f t="shared" si="28"/>
        <v>0</v>
      </c>
      <c r="Y76" s="66">
        <f t="shared" si="28"/>
        <v>0</v>
      </c>
      <c r="Z76" s="66">
        <f t="shared" si="28"/>
        <v>0</v>
      </c>
      <c r="AA76" s="66">
        <f t="shared" si="22"/>
        <v>4</v>
      </c>
      <c r="AB76" s="66">
        <f t="shared" si="22"/>
        <v>0</v>
      </c>
      <c r="AC76" s="66">
        <f t="shared" si="24"/>
        <v>4</v>
      </c>
      <c r="AD76" s="66">
        <f t="shared" si="23"/>
        <v>7</v>
      </c>
      <c r="AE76" s="66">
        <f t="shared" si="23"/>
        <v>0</v>
      </c>
      <c r="AF76" s="66">
        <f t="shared" si="25"/>
        <v>7</v>
      </c>
      <c r="AG76" s="59"/>
      <c r="AH76" s="19"/>
      <c r="AI76" s="19"/>
      <c r="AJ76" s="19"/>
      <c r="AK76" s="19"/>
      <c r="AL76" s="163"/>
      <c r="AM76" s="44"/>
      <c r="AN76" s="44"/>
      <c r="AO76" s="44"/>
    </row>
    <row r="77" spans="1:41" s="55" customFormat="1" ht="42.75" customHeight="1" x14ac:dyDescent="0.2">
      <c r="A77" s="63">
        <v>7</v>
      </c>
      <c r="B77" s="63" t="s">
        <v>46</v>
      </c>
      <c r="C77" s="65">
        <v>0</v>
      </c>
      <c r="D77" s="65">
        <v>0</v>
      </c>
      <c r="E77" s="65">
        <v>0</v>
      </c>
      <c r="F77" s="65">
        <v>0</v>
      </c>
      <c r="G77" s="65">
        <v>0</v>
      </c>
      <c r="H77" s="65">
        <v>0</v>
      </c>
      <c r="I77" s="65">
        <v>0</v>
      </c>
      <c r="J77" s="65">
        <v>0</v>
      </c>
      <c r="K77" s="65">
        <v>0</v>
      </c>
      <c r="L77" s="65">
        <v>0</v>
      </c>
      <c r="M77" s="65">
        <v>0</v>
      </c>
      <c r="N77" s="65">
        <v>0</v>
      </c>
      <c r="O77" s="65">
        <v>0</v>
      </c>
      <c r="P77" s="65">
        <v>0</v>
      </c>
      <c r="Q77" s="65">
        <v>0</v>
      </c>
      <c r="R77" s="65">
        <v>0</v>
      </c>
      <c r="S77" s="65">
        <v>0</v>
      </c>
      <c r="T77" s="65">
        <v>0</v>
      </c>
      <c r="U77" s="65">
        <v>0</v>
      </c>
      <c r="V77" s="65">
        <v>0</v>
      </c>
      <c r="W77" s="65">
        <v>0</v>
      </c>
      <c r="X77" s="65">
        <v>0</v>
      </c>
      <c r="Y77" s="65">
        <v>0</v>
      </c>
      <c r="Z77" s="65">
        <v>0</v>
      </c>
      <c r="AA77" s="65">
        <f t="shared" si="22"/>
        <v>0</v>
      </c>
      <c r="AB77" s="65">
        <f t="shared" si="22"/>
        <v>0</v>
      </c>
      <c r="AC77" s="65">
        <f t="shared" si="24"/>
        <v>0</v>
      </c>
      <c r="AD77" s="65">
        <f t="shared" si="23"/>
        <v>0</v>
      </c>
      <c r="AE77" s="65">
        <f t="shared" si="23"/>
        <v>0</v>
      </c>
      <c r="AF77" s="65">
        <f t="shared" si="25"/>
        <v>0</v>
      </c>
      <c r="AG77" s="58"/>
      <c r="AH77" s="21"/>
      <c r="AI77" s="21"/>
      <c r="AJ77" s="21"/>
      <c r="AK77" s="21"/>
      <c r="AL77" s="164"/>
      <c r="AM77" s="56"/>
      <c r="AN77" s="56"/>
      <c r="AO77" s="56"/>
    </row>
    <row r="78" spans="1:41" s="55" customFormat="1" ht="42.75" customHeight="1" x14ac:dyDescent="0.2">
      <c r="A78" s="63">
        <v>8</v>
      </c>
      <c r="B78" s="63" t="s">
        <v>157</v>
      </c>
      <c r="C78" s="65">
        <v>0</v>
      </c>
      <c r="D78" s="65">
        <v>0</v>
      </c>
      <c r="E78" s="65">
        <v>0</v>
      </c>
      <c r="F78" s="65">
        <v>0</v>
      </c>
      <c r="G78" s="65">
        <v>0</v>
      </c>
      <c r="H78" s="65">
        <v>0</v>
      </c>
      <c r="I78" s="65">
        <v>0</v>
      </c>
      <c r="J78" s="65">
        <v>0</v>
      </c>
      <c r="K78" s="65">
        <v>0</v>
      </c>
      <c r="L78" s="65">
        <v>0</v>
      </c>
      <c r="M78" s="65">
        <v>0</v>
      </c>
      <c r="N78" s="65">
        <v>0</v>
      </c>
      <c r="O78" s="65">
        <v>0</v>
      </c>
      <c r="P78" s="65">
        <v>0</v>
      </c>
      <c r="Q78" s="65">
        <v>0</v>
      </c>
      <c r="R78" s="65">
        <v>0</v>
      </c>
      <c r="S78" s="65">
        <v>0</v>
      </c>
      <c r="T78" s="65">
        <v>0</v>
      </c>
      <c r="U78" s="65">
        <v>0</v>
      </c>
      <c r="V78" s="65">
        <v>0</v>
      </c>
      <c r="W78" s="65">
        <v>0</v>
      </c>
      <c r="X78" s="65">
        <v>0</v>
      </c>
      <c r="Y78" s="65">
        <v>0</v>
      </c>
      <c r="Z78" s="65">
        <v>0</v>
      </c>
      <c r="AA78" s="65">
        <f t="shared" si="22"/>
        <v>0</v>
      </c>
      <c r="AB78" s="65">
        <f t="shared" si="22"/>
        <v>0</v>
      </c>
      <c r="AC78" s="65">
        <f>AA78+AB78</f>
        <v>0</v>
      </c>
      <c r="AD78" s="65">
        <f>E78+I78+M78+Q78+U78+Y78</f>
        <v>0</v>
      </c>
      <c r="AE78" s="65">
        <f>F78+J78+N78+R78+V78+Z78</f>
        <v>0</v>
      </c>
      <c r="AF78" s="65">
        <f>AD78+AE78</f>
        <v>0</v>
      </c>
      <c r="AG78" s="58"/>
      <c r="AH78" s="21"/>
      <c r="AI78" s="21"/>
      <c r="AJ78" s="21"/>
      <c r="AK78" s="21"/>
      <c r="AL78" s="164"/>
      <c r="AM78" s="56"/>
      <c r="AN78" s="56"/>
      <c r="AO78" s="56"/>
    </row>
    <row r="79" spans="1:41" s="55" customFormat="1" ht="42.75" customHeight="1" x14ac:dyDescent="0.2">
      <c r="A79" s="63">
        <v>9</v>
      </c>
      <c r="B79" s="63" t="s">
        <v>47</v>
      </c>
      <c r="C79" s="65">
        <v>0</v>
      </c>
      <c r="D79" s="65">
        <v>0</v>
      </c>
      <c r="E79" s="65">
        <v>0</v>
      </c>
      <c r="F79" s="65">
        <v>0</v>
      </c>
      <c r="G79" s="65">
        <v>0</v>
      </c>
      <c r="H79" s="65">
        <v>0</v>
      </c>
      <c r="I79" s="65">
        <v>1</v>
      </c>
      <c r="J79" s="65">
        <v>0</v>
      </c>
      <c r="K79" s="65">
        <v>1</v>
      </c>
      <c r="L79" s="65">
        <v>0</v>
      </c>
      <c r="M79" s="65">
        <v>14</v>
      </c>
      <c r="N79" s="65">
        <v>0</v>
      </c>
      <c r="O79" s="65">
        <v>0</v>
      </c>
      <c r="P79" s="65">
        <v>0</v>
      </c>
      <c r="Q79" s="65">
        <v>6</v>
      </c>
      <c r="R79" s="65">
        <v>0</v>
      </c>
      <c r="S79" s="65">
        <v>0</v>
      </c>
      <c r="T79" s="65">
        <v>0</v>
      </c>
      <c r="U79" s="65">
        <v>0</v>
      </c>
      <c r="V79" s="65">
        <v>0</v>
      </c>
      <c r="W79" s="65">
        <v>0</v>
      </c>
      <c r="X79" s="65">
        <v>0</v>
      </c>
      <c r="Y79" s="65">
        <v>0</v>
      </c>
      <c r="Z79" s="65">
        <v>0</v>
      </c>
      <c r="AA79" s="65">
        <f t="shared" si="22"/>
        <v>1</v>
      </c>
      <c r="AB79" s="65">
        <f t="shared" si="22"/>
        <v>0</v>
      </c>
      <c r="AC79" s="65">
        <f>AA79+AB79</f>
        <v>1</v>
      </c>
      <c r="AD79" s="65">
        <f t="shared" si="23"/>
        <v>21</v>
      </c>
      <c r="AE79" s="65">
        <f t="shared" si="23"/>
        <v>0</v>
      </c>
      <c r="AF79" s="65">
        <f t="shared" si="25"/>
        <v>21</v>
      </c>
      <c r="AG79" s="58"/>
      <c r="AH79" s="21"/>
      <c r="AI79" s="21"/>
      <c r="AJ79" s="21"/>
      <c r="AK79" s="21"/>
      <c r="AL79" s="164"/>
      <c r="AM79" s="56"/>
      <c r="AN79" s="56"/>
      <c r="AO79" s="56"/>
    </row>
    <row r="80" spans="1:41" s="55" customFormat="1" ht="42.75" customHeight="1" x14ac:dyDescent="0.2">
      <c r="A80" s="63">
        <v>10</v>
      </c>
      <c r="B80" s="63" t="s">
        <v>50</v>
      </c>
      <c r="C80" s="65">
        <v>0</v>
      </c>
      <c r="D80" s="65">
        <v>0</v>
      </c>
      <c r="E80" s="65">
        <v>0</v>
      </c>
      <c r="F80" s="65">
        <v>0</v>
      </c>
      <c r="G80" s="65">
        <v>0</v>
      </c>
      <c r="H80" s="65">
        <v>0</v>
      </c>
      <c r="I80" s="65">
        <v>0</v>
      </c>
      <c r="J80" s="65">
        <v>0</v>
      </c>
      <c r="K80" s="65">
        <v>0</v>
      </c>
      <c r="L80" s="65">
        <v>0</v>
      </c>
      <c r="M80" s="65">
        <v>0</v>
      </c>
      <c r="N80" s="65">
        <v>0</v>
      </c>
      <c r="O80" s="65">
        <v>0</v>
      </c>
      <c r="P80" s="65">
        <v>0</v>
      </c>
      <c r="Q80" s="65">
        <v>0</v>
      </c>
      <c r="R80" s="65">
        <v>0</v>
      </c>
      <c r="S80" s="65">
        <v>0</v>
      </c>
      <c r="T80" s="65">
        <v>0</v>
      </c>
      <c r="U80" s="65">
        <v>0</v>
      </c>
      <c r="V80" s="65">
        <v>0</v>
      </c>
      <c r="W80" s="65">
        <v>0</v>
      </c>
      <c r="X80" s="65">
        <v>0</v>
      </c>
      <c r="Y80" s="65">
        <v>0</v>
      </c>
      <c r="Z80" s="65">
        <v>0</v>
      </c>
      <c r="AA80" s="65">
        <f t="shared" si="22"/>
        <v>0</v>
      </c>
      <c r="AB80" s="65">
        <f t="shared" si="22"/>
        <v>0</v>
      </c>
      <c r="AC80" s="65">
        <f>AA80+AB80</f>
        <v>0</v>
      </c>
      <c r="AD80" s="65">
        <f t="shared" si="23"/>
        <v>0</v>
      </c>
      <c r="AE80" s="65">
        <f t="shared" si="23"/>
        <v>0</v>
      </c>
      <c r="AF80" s="65">
        <f t="shared" si="25"/>
        <v>0</v>
      </c>
      <c r="AG80" s="58"/>
      <c r="AH80" s="21"/>
      <c r="AI80" s="21"/>
      <c r="AJ80" s="21"/>
      <c r="AK80" s="21"/>
      <c r="AL80" s="164"/>
      <c r="AM80" s="56"/>
      <c r="AN80" s="56"/>
      <c r="AO80" s="74"/>
    </row>
    <row r="81" spans="1:41" s="165" customFormat="1" ht="42.75" customHeight="1" x14ac:dyDescent="0.2">
      <c r="A81" s="641" t="s">
        <v>55</v>
      </c>
      <c r="B81" s="642"/>
      <c r="C81" s="66">
        <f>C77+C79+C80</f>
        <v>0</v>
      </c>
      <c r="D81" s="66">
        <f t="shared" ref="D81:Z81" si="29">D77+D79+D80</f>
        <v>0</v>
      </c>
      <c r="E81" s="66">
        <f t="shared" si="29"/>
        <v>0</v>
      </c>
      <c r="F81" s="66">
        <f t="shared" si="29"/>
        <v>0</v>
      </c>
      <c r="G81" s="66">
        <f t="shared" si="29"/>
        <v>0</v>
      </c>
      <c r="H81" s="66">
        <f t="shared" si="29"/>
        <v>0</v>
      </c>
      <c r="I81" s="66">
        <f t="shared" si="29"/>
        <v>1</v>
      </c>
      <c r="J81" s="66">
        <f t="shared" si="29"/>
        <v>0</v>
      </c>
      <c r="K81" s="66">
        <f t="shared" si="29"/>
        <v>1</v>
      </c>
      <c r="L81" s="66">
        <f t="shared" si="29"/>
        <v>0</v>
      </c>
      <c r="M81" s="66">
        <f t="shared" si="29"/>
        <v>14</v>
      </c>
      <c r="N81" s="66">
        <f t="shared" si="29"/>
        <v>0</v>
      </c>
      <c r="O81" s="66">
        <f t="shared" si="29"/>
        <v>0</v>
      </c>
      <c r="P81" s="66">
        <f t="shared" si="29"/>
        <v>0</v>
      </c>
      <c r="Q81" s="66">
        <f t="shared" si="29"/>
        <v>6</v>
      </c>
      <c r="R81" s="66">
        <f t="shared" si="29"/>
        <v>0</v>
      </c>
      <c r="S81" s="66">
        <f t="shared" si="29"/>
        <v>0</v>
      </c>
      <c r="T81" s="66">
        <f t="shared" si="29"/>
        <v>0</v>
      </c>
      <c r="U81" s="66">
        <f t="shared" si="29"/>
        <v>0</v>
      </c>
      <c r="V81" s="66">
        <f t="shared" si="29"/>
        <v>0</v>
      </c>
      <c r="W81" s="66">
        <f t="shared" si="29"/>
        <v>0</v>
      </c>
      <c r="X81" s="66">
        <f t="shared" si="29"/>
        <v>0</v>
      </c>
      <c r="Y81" s="66">
        <f t="shared" si="29"/>
        <v>0</v>
      </c>
      <c r="Z81" s="66">
        <f t="shared" si="29"/>
        <v>0</v>
      </c>
      <c r="AA81" s="66">
        <f>AA77+AA79+AA80</f>
        <v>1</v>
      </c>
      <c r="AB81" s="66">
        <f>AB77+AB79+AB80</f>
        <v>0</v>
      </c>
      <c r="AC81" s="66">
        <f>AC77+AC79+AC80</f>
        <v>1</v>
      </c>
      <c r="AD81" s="66">
        <f t="shared" si="23"/>
        <v>21</v>
      </c>
      <c r="AE81" s="66">
        <f t="shared" si="23"/>
        <v>0</v>
      </c>
      <c r="AF81" s="66">
        <f t="shared" si="25"/>
        <v>21</v>
      </c>
      <c r="AG81" s="59"/>
      <c r="AH81" s="19"/>
      <c r="AI81" s="19"/>
      <c r="AJ81" s="19"/>
      <c r="AK81" s="19"/>
      <c r="AL81" s="163"/>
      <c r="AM81" s="44"/>
      <c r="AN81" s="44"/>
      <c r="AO81" s="75"/>
    </row>
    <row r="82" spans="1:41" s="55" customFormat="1" ht="42.75" customHeight="1" x14ac:dyDescent="0.2">
      <c r="A82" s="63">
        <v>11</v>
      </c>
      <c r="B82" s="63" t="s">
        <v>52</v>
      </c>
      <c r="C82" s="65">
        <f>[5]failure!C124</f>
        <v>0</v>
      </c>
      <c r="D82" s="65">
        <f>[5]failure!D124</f>
        <v>0</v>
      </c>
      <c r="E82" s="65">
        <f>[5]failure!E124</f>
        <v>0</v>
      </c>
      <c r="F82" s="65">
        <f>[5]failure!F124</f>
        <v>0</v>
      </c>
      <c r="G82" s="65">
        <f>[5]failure!G124</f>
        <v>0</v>
      </c>
      <c r="H82" s="65">
        <f>[5]failure!H124</f>
        <v>0</v>
      </c>
      <c r="I82" s="65">
        <f>[5]failure!I124</f>
        <v>0</v>
      </c>
      <c r="J82" s="65">
        <f>[5]failure!J124</f>
        <v>0</v>
      </c>
      <c r="K82" s="65">
        <f>[5]failure!K124</f>
        <v>0</v>
      </c>
      <c r="L82" s="65">
        <f>[5]failure!L124</f>
        <v>0</v>
      </c>
      <c r="M82" s="65">
        <f>[5]failure!M124</f>
        <v>0</v>
      </c>
      <c r="N82" s="65">
        <f>[5]failure!N124</f>
        <v>0</v>
      </c>
      <c r="O82" s="65">
        <f>[5]failure!O124</f>
        <v>0</v>
      </c>
      <c r="P82" s="65">
        <f>[5]failure!P124</f>
        <v>0</v>
      </c>
      <c r="Q82" s="65">
        <f>[5]failure!Q124</f>
        <v>0</v>
      </c>
      <c r="R82" s="65">
        <f>[5]failure!R124</f>
        <v>0</v>
      </c>
      <c r="S82" s="65">
        <f>[5]failure!S124</f>
        <v>0</v>
      </c>
      <c r="T82" s="65">
        <f>[5]failure!T124</f>
        <v>0</v>
      </c>
      <c r="U82" s="65">
        <f>[5]failure!U124</f>
        <v>0</v>
      </c>
      <c r="V82" s="65">
        <f>[5]failure!V124</f>
        <v>0</v>
      </c>
      <c r="W82" s="65">
        <f>[5]failure!W124</f>
        <v>0</v>
      </c>
      <c r="X82" s="65">
        <f>[5]failure!X124</f>
        <v>0</v>
      </c>
      <c r="Y82" s="65">
        <f>[5]failure!Y124</f>
        <v>0</v>
      </c>
      <c r="Z82" s="65">
        <f>[5]failure!Z124</f>
        <v>0</v>
      </c>
      <c r="AA82" s="65">
        <f t="shared" si="22"/>
        <v>0</v>
      </c>
      <c r="AB82" s="65">
        <f t="shared" si="22"/>
        <v>0</v>
      </c>
      <c r="AC82" s="65">
        <f t="shared" si="24"/>
        <v>0</v>
      </c>
      <c r="AD82" s="65">
        <f t="shared" si="23"/>
        <v>0</v>
      </c>
      <c r="AE82" s="65">
        <f t="shared" si="23"/>
        <v>0</v>
      </c>
      <c r="AF82" s="65">
        <f t="shared" si="25"/>
        <v>0</v>
      </c>
      <c r="AG82" s="58"/>
      <c r="AH82" s="21"/>
      <c r="AI82" s="21"/>
      <c r="AJ82" s="21"/>
      <c r="AK82" s="21"/>
      <c r="AL82" s="164"/>
      <c r="AM82" s="56"/>
      <c r="AN82" s="56"/>
      <c r="AO82" s="56"/>
    </row>
    <row r="83" spans="1:41" s="55" customFormat="1" ht="42.75" customHeight="1" x14ac:dyDescent="0.2">
      <c r="A83" s="63">
        <v>12</v>
      </c>
      <c r="B83" s="63" t="s">
        <v>53</v>
      </c>
      <c r="C83" s="65">
        <f>[5]failure!C125</f>
        <v>0</v>
      </c>
      <c r="D83" s="65">
        <f>[5]failure!D125</f>
        <v>0</v>
      </c>
      <c r="E83" s="65">
        <f>[5]failure!E125</f>
        <v>0</v>
      </c>
      <c r="F83" s="65">
        <f>[5]failure!F125</f>
        <v>0</v>
      </c>
      <c r="G83" s="65">
        <f>[5]failure!G125</f>
        <v>0</v>
      </c>
      <c r="H83" s="65">
        <f>[5]failure!H125</f>
        <v>0</v>
      </c>
      <c r="I83" s="65">
        <f>[5]failure!I125</f>
        <v>0</v>
      </c>
      <c r="J83" s="65">
        <f>[5]failure!J125</f>
        <v>0</v>
      </c>
      <c r="K83" s="65">
        <f>[5]failure!K125</f>
        <v>0</v>
      </c>
      <c r="L83" s="65">
        <f>[5]failure!L125</f>
        <v>0</v>
      </c>
      <c r="M83" s="65">
        <f>[5]failure!M125</f>
        <v>0</v>
      </c>
      <c r="N83" s="65">
        <f>[5]failure!N125</f>
        <v>0</v>
      </c>
      <c r="O83" s="65">
        <f>[5]failure!O125</f>
        <v>0</v>
      </c>
      <c r="P83" s="65">
        <f>[5]failure!P125</f>
        <v>0</v>
      </c>
      <c r="Q83" s="65">
        <f>[5]failure!Q125</f>
        <v>0</v>
      </c>
      <c r="R83" s="65">
        <f>[5]failure!R125</f>
        <v>0</v>
      </c>
      <c r="S83" s="65">
        <f>[5]failure!S125</f>
        <v>0</v>
      </c>
      <c r="T83" s="65">
        <f>[5]failure!T125</f>
        <v>0</v>
      </c>
      <c r="U83" s="65">
        <f>[5]failure!U125</f>
        <v>0</v>
      </c>
      <c r="V83" s="65">
        <f>[5]failure!V125</f>
        <v>0</v>
      </c>
      <c r="W83" s="65">
        <f>[5]failure!W125</f>
        <v>0</v>
      </c>
      <c r="X83" s="65">
        <f>[5]failure!X125</f>
        <v>0</v>
      </c>
      <c r="Y83" s="65">
        <f>[5]failure!Y125</f>
        <v>0</v>
      </c>
      <c r="Z83" s="65">
        <f>[5]failure!Z125</f>
        <v>0</v>
      </c>
      <c r="AA83" s="65">
        <f t="shared" si="22"/>
        <v>0</v>
      </c>
      <c r="AB83" s="65">
        <f t="shared" si="22"/>
        <v>0</v>
      </c>
      <c r="AC83" s="65">
        <f t="shared" si="24"/>
        <v>0</v>
      </c>
      <c r="AD83" s="65">
        <f t="shared" si="23"/>
        <v>0</v>
      </c>
      <c r="AE83" s="65">
        <f t="shared" si="23"/>
        <v>0</v>
      </c>
      <c r="AF83" s="65">
        <f t="shared" si="25"/>
        <v>0</v>
      </c>
      <c r="AG83" s="58"/>
      <c r="AH83" s="21"/>
      <c r="AI83" s="21"/>
      <c r="AJ83" s="21"/>
      <c r="AK83" s="21"/>
      <c r="AL83" s="164"/>
      <c r="AM83" s="56"/>
      <c r="AN83" s="56"/>
      <c r="AO83" s="56"/>
    </row>
    <row r="84" spans="1:41" s="55" customFormat="1" ht="42.75" customHeight="1" x14ac:dyDescent="0.2">
      <c r="A84" s="63">
        <v>13</v>
      </c>
      <c r="B84" s="63" t="s">
        <v>54</v>
      </c>
      <c r="C84" s="65">
        <f>[5]failure!C126</f>
        <v>0</v>
      </c>
      <c r="D84" s="65">
        <f>[5]failure!D126</f>
        <v>0</v>
      </c>
      <c r="E84" s="65">
        <f>[5]failure!E126</f>
        <v>0</v>
      </c>
      <c r="F84" s="65">
        <f>[5]failure!F126</f>
        <v>0</v>
      </c>
      <c r="G84" s="65">
        <f>[5]failure!G126</f>
        <v>0</v>
      </c>
      <c r="H84" s="65">
        <f>[5]failure!H126</f>
        <v>0</v>
      </c>
      <c r="I84" s="65">
        <f>[5]failure!I126</f>
        <v>0</v>
      </c>
      <c r="J84" s="65">
        <f>[5]failure!J126</f>
        <v>0</v>
      </c>
      <c r="K84" s="65">
        <f>[5]failure!K126</f>
        <v>0</v>
      </c>
      <c r="L84" s="65">
        <f>[5]failure!L126</f>
        <v>0</v>
      </c>
      <c r="M84" s="65">
        <f>[5]failure!M126</f>
        <v>0</v>
      </c>
      <c r="N84" s="65">
        <f>[5]failure!N126</f>
        <v>0</v>
      </c>
      <c r="O84" s="65">
        <f>[5]failure!O126</f>
        <v>0</v>
      </c>
      <c r="P84" s="65">
        <f>[5]failure!P126</f>
        <v>0</v>
      </c>
      <c r="Q84" s="65">
        <f>[5]failure!Q126</f>
        <v>0</v>
      </c>
      <c r="R84" s="65">
        <f>[5]failure!R126</f>
        <v>0</v>
      </c>
      <c r="S84" s="65">
        <f>[5]failure!S126</f>
        <v>0</v>
      </c>
      <c r="T84" s="65">
        <f>[5]failure!T126</f>
        <v>0</v>
      </c>
      <c r="U84" s="65">
        <f>[5]failure!U126</f>
        <v>0</v>
      </c>
      <c r="V84" s="65">
        <f>[5]failure!V126</f>
        <v>0</v>
      </c>
      <c r="W84" s="65">
        <f>[5]failure!W126</f>
        <v>0</v>
      </c>
      <c r="X84" s="65">
        <f>[5]failure!X126</f>
        <v>0</v>
      </c>
      <c r="Y84" s="65">
        <f>[5]failure!Y126</f>
        <v>0</v>
      </c>
      <c r="Z84" s="65">
        <f>[5]failure!Z126</f>
        <v>0</v>
      </c>
      <c r="AA84" s="65">
        <f t="shared" si="22"/>
        <v>0</v>
      </c>
      <c r="AB84" s="65">
        <f t="shared" si="22"/>
        <v>0</v>
      </c>
      <c r="AC84" s="65">
        <f t="shared" si="24"/>
        <v>0</v>
      </c>
      <c r="AD84" s="65">
        <f t="shared" si="23"/>
        <v>0</v>
      </c>
      <c r="AE84" s="65">
        <f t="shared" si="23"/>
        <v>0</v>
      </c>
      <c r="AF84" s="65">
        <f t="shared" si="25"/>
        <v>0</v>
      </c>
      <c r="AG84" s="58"/>
      <c r="AH84" s="21"/>
      <c r="AI84" s="21"/>
      <c r="AJ84" s="21"/>
      <c r="AK84" s="21"/>
      <c r="AL84" s="164"/>
      <c r="AM84" s="56"/>
      <c r="AN84" s="56"/>
      <c r="AO84" s="56"/>
    </row>
    <row r="85" spans="1:41" ht="42.75" customHeight="1" x14ac:dyDescent="0.2">
      <c r="A85" s="63">
        <v>14</v>
      </c>
      <c r="B85" s="63" t="s">
        <v>160</v>
      </c>
      <c r="C85" s="65">
        <v>0</v>
      </c>
      <c r="D85" s="65">
        <v>0</v>
      </c>
      <c r="E85" s="65">
        <v>0</v>
      </c>
      <c r="F85" s="65">
        <v>0</v>
      </c>
      <c r="G85" s="65">
        <v>0</v>
      </c>
      <c r="H85" s="65">
        <v>0</v>
      </c>
      <c r="I85" s="65">
        <v>0</v>
      </c>
      <c r="J85" s="65">
        <v>0</v>
      </c>
      <c r="K85" s="65">
        <v>0</v>
      </c>
      <c r="L85" s="65">
        <v>0</v>
      </c>
      <c r="M85" s="65">
        <v>0</v>
      </c>
      <c r="N85" s="65">
        <v>0</v>
      </c>
      <c r="O85" s="65">
        <v>0</v>
      </c>
      <c r="P85" s="65">
        <v>0</v>
      </c>
      <c r="Q85" s="65">
        <v>0</v>
      </c>
      <c r="R85" s="65">
        <v>0</v>
      </c>
      <c r="S85" s="65">
        <v>0</v>
      </c>
      <c r="T85" s="65">
        <v>0</v>
      </c>
      <c r="U85" s="65">
        <v>0</v>
      </c>
      <c r="V85" s="65">
        <v>0</v>
      </c>
      <c r="W85" s="65">
        <v>0</v>
      </c>
      <c r="X85" s="65">
        <v>0</v>
      </c>
      <c r="Y85" s="65">
        <v>0</v>
      </c>
      <c r="Z85" s="65">
        <v>0</v>
      </c>
      <c r="AA85" s="65">
        <f>C85+G85+K85+O85+S85+W85</f>
        <v>0</v>
      </c>
      <c r="AB85" s="65">
        <f>D85+H85+L85+P85+T85+X85</f>
        <v>0</v>
      </c>
      <c r="AC85" s="65">
        <f>AA85+AB85</f>
        <v>0</v>
      </c>
      <c r="AD85" s="65">
        <f>E85+I85+M85+Q85+U85+Y85</f>
        <v>0</v>
      </c>
      <c r="AE85" s="65">
        <f>F85+J85+N85+R85+V85+Z85</f>
        <v>0</v>
      </c>
      <c r="AF85" s="65">
        <f>AD85+AE85</f>
        <v>0</v>
      </c>
      <c r="AG85" s="58"/>
    </row>
    <row r="86" spans="1:41" s="165" customFormat="1" ht="42.75" customHeight="1" x14ac:dyDescent="0.2">
      <c r="A86" s="641" t="s">
        <v>22</v>
      </c>
      <c r="B86" s="642"/>
      <c r="C86" s="66">
        <f>C82+C83+C84+C85</f>
        <v>0</v>
      </c>
      <c r="D86" s="66">
        <f t="shared" ref="D86:Z86" si="30">D82+D83+D84+D85</f>
        <v>0</v>
      </c>
      <c r="E86" s="66">
        <f t="shared" si="30"/>
        <v>0</v>
      </c>
      <c r="F86" s="66">
        <f t="shared" si="30"/>
        <v>0</v>
      </c>
      <c r="G86" s="66">
        <f t="shared" si="30"/>
        <v>0</v>
      </c>
      <c r="H86" s="66">
        <f t="shared" si="30"/>
        <v>0</v>
      </c>
      <c r="I86" s="66">
        <f t="shared" si="30"/>
        <v>0</v>
      </c>
      <c r="J86" s="66">
        <f t="shared" si="30"/>
        <v>0</v>
      </c>
      <c r="K86" s="66">
        <f t="shared" si="30"/>
        <v>0</v>
      </c>
      <c r="L86" s="66">
        <f t="shared" si="30"/>
        <v>0</v>
      </c>
      <c r="M86" s="66">
        <f t="shared" si="30"/>
        <v>0</v>
      </c>
      <c r="N86" s="66">
        <f t="shared" si="30"/>
        <v>0</v>
      </c>
      <c r="O86" s="66">
        <f t="shared" si="30"/>
        <v>0</v>
      </c>
      <c r="P86" s="66">
        <f t="shared" si="30"/>
        <v>0</v>
      </c>
      <c r="Q86" s="66">
        <f t="shared" si="30"/>
        <v>0</v>
      </c>
      <c r="R86" s="66">
        <f t="shared" si="30"/>
        <v>0</v>
      </c>
      <c r="S86" s="66">
        <f t="shared" si="30"/>
        <v>0</v>
      </c>
      <c r="T86" s="66">
        <f t="shared" si="30"/>
        <v>0</v>
      </c>
      <c r="U86" s="66">
        <f t="shared" si="30"/>
        <v>0</v>
      </c>
      <c r="V86" s="66">
        <f t="shared" si="30"/>
        <v>0</v>
      </c>
      <c r="W86" s="66">
        <f t="shared" si="30"/>
        <v>0</v>
      </c>
      <c r="X86" s="66">
        <f t="shared" si="30"/>
        <v>0</v>
      </c>
      <c r="Y86" s="66">
        <f t="shared" si="30"/>
        <v>0</v>
      </c>
      <c r="Z86" s="66">
        <f t="shared" si="30"/>
        <v>0</v>
      </c>
      <c r="AA86" s="66">
        <f>AA82+AA83+AA84+AA85</f>
        <v>0</v>
      </c>
      <c r="AB86" s="66">
        <f>AB82+AB83+AB84+AB85</f>
        <v>0</v>
      </c>
      <c r="AC86" s="66">
        <f>AC82+AC83+AC84+AC85</f>
        <v>0</v>
      </c>
      <c r="AD86" s="66">
        <f t="shared" si="23"/>
        <v>0</v>
      </c>
      <c r="AE86" s="66">
        <f t="shared" si="23"/>
        <v>0</v>
      </c>
      <c r="AF86" s="66">
        <f t="shared" si="25"/>
        <v>0</v>
      </c>
      <c r="AG86" s="59"/>
      <c r="AH86" s="19"/>
      <c r="AI86" s="19"/>
      <c r="AJ86" s="19"/>
      <c r="AK86" s="19"/>
      <c r="AL86" s="163"/>
      <c r="AM86" s="44"/>
      <c r="AN86" s="44"/>
      <c r="AO86" s="44"/>
    </row>
    <row r="87" spans="1:41" s="165" customFormat="1" ht="42.75" customHeight="1" x14ac:dyDescent="0.2">
      <c r="A87" s="641" t="s">
        <v>149</v>
      </c>
      <c r="B87" s="642"/>
      <c r="C87" s="66">
        <f>C81+C86</f>
        <v>0</v>
      </c>
      <c r="D87" s="66">
        <f t="shared" ref="D87:Z87" si="31">D81+D86</f>
        <v>0</v>
      </c>
      <c r="E87" s="66">
        <f t="shared" si="31"/>
        <v>0</v>
      </c>
      <c r="F87" s="66">
        <f t="shared" si="31"/>
        <v>0</v>
      </c>
      <c r="G87" s="66">
        <f t="shared" si="31"/>
        <v>0</v>
      </c>
      <c r="H87" s="66">
        <f t="shared" si="31"/>
        <v>0</v>
      </c>
      <c r="I87" s="66">
        <f t="shared" si="31"/>
        <v>1</v>
      </c>
      <c r="J87" s="66">
        <f t="shared" si="31"/>
        <v>0</v>
      </c>
      <c r="K87" s="66">
        <f t="shared" si="31"/>
        <v>1</v>
      </c>
      <c r="L87" s="66">
        <f t="shared" si="31"/>
        <v>0</v>
      </c>
      <c r="M87" s="66">
        <f t="shared" si="31"/>
        <v>14</v>
      </c>
      <c r="N87" s="66">
        <f t="shared" si="31"/>
        <v>0</v>
      </c>
      <c r="O87" s="66">
        <f t="shared" si="31"/>
        <v>0</v>
      </c>
      <c r="P87" s="66">
        <f t="shared" si="31"/>
        <v>0</v>
      </c>
      <c r="Q87" s="66">
        <f t="shared" si="31"/>
        <v>6</v>
      </c>
      <c r="R87" s="66">
        <f t="shared" si="31"/>
        <v>0</v>
      </c>
      <c r="S87" s="66">
        <f t="shared" si="31"/>
        <v>0</v>
      </c>
      <c r="T87" s="66">
        <f t="shared" si="31"/>
        <v>0</v>
      </c>
      <c r="U87" s="66">
        <f t="shared" si="31"/>
        <v>0</v>
      </c>
      <c r="V87" s="66">
        <f t="shared" si="31"/>
        <v>0</v>
      </c>
      <c r="W87" s="66">
        <f t="shared" si="31"/>
        <v>0</v>
      </c>
      <c r="X87" s="66">
        <f t="shared" si="31"/>
        <v>0</v>
      </c>
      <c r="Y87" s="66">
        <f t="shared" si="31"/>
        <v>0</v>
      </c>
      <c r="Z87" s="66">
        <f t="shared" si="31"/>
        <v>0</v>
      </c>
      <c r="AA87" s="66">
        <f t="shared" si="22"/>
        <v>1</v>
      </c>
      <c r="AB87" s="66">
        <f t="shared" si="22"/>
        <v>0</v>
      </c>
      <c r="AC87" s="66">
        <f t="shared" si="24"/>
        <v>1</v>
      </c>
      <c r="AD87" s="66">
        <f t="shared" si="23"/>
        <v>21</v>
      </c>
      <c r="AE87" s="66">
        <f t="shared" si="23"/>
        <v>0</v>
      </c>
      <c r="AF87" s="66">
        <f t="shared" si="25"/>
        <v>21</v>
      </c>
      <c r="AG87" s="59"/>
      <c r="AH87" s="19"/>
      <c r="AI87" s="19"/>
      <c r="AJ87" s="19"/>
      <c r="AK87" s="19"/>
      <c r="AL87" s="163"/>
      <c r="AM87" s="44"/>
      <c r="AN87" s="44"/>
      <c r="AO87" s="44"/>
    </row>
    <row r="88" spans="1:41" s="55" customFormat="1" ht="42.75" customHeight="1" x14ac:dyDescent="0.2">
      <c r="A88" s="63">
        <v>15</v>
      </c>
      <c r="B88" s="63" t="s">
        <v>23</v>
      </c>
      <c r="C88" s="65">
        <v>0</v>
      </c>
      <c r="D88" s="65">
        <v>0</v>
      </c>
      <c r="E88" s="65">
        <v>0</v>
      </c>
      <c r="F88" s="65">
        <v>14</v>
      </c>
      <c r="G88" s="65">
        <v>0</v>
      </c>
      <c r="H88" s="65">
        <v>0</v>
      </c>
      <c r="I88" s="65">
        <v>0</v>
      </c>
      <c r="J88" s="65">
        <v>19</v>
      </c>
      <c r="K88" s="65">
        <v>0</v>
      </c>
      <c r="L88" s="65">
        <v>0</v>
      </c>
      <c r="M88" s="65">
        <v>0</v>
      </c>
      <c r="N88" s="65">
        <v>14</v>
      </c>
      <c r="O88" s="65">
        <v>0</v>
      </c>
      <c r="P88" s="65">
        <v>0</v>
      </c>
      <c r="Q88" s="65">
        <v>0</v>
      </c>
      <c r="R88" s="65">
        <v>0</v>
      </c>
      <c r="S88" s="65">
        <v>0</v>
      </c>
      <c r="T88" s="65">
        <v>0</v>
      </c>
      <c r="U88" s="65">
        <v>0</v>
      </c>
      <c r="V88" s="65">
        <v>0</v>
      </c>
      <c r="W88" s="65">
        <v>0</v>
      </c>
      <c r="X88" s="65">
        <v>0</v>
      </c>
      <c r="Y88" s="65">
        <v>0</v>
      </c>
      <c r="Z88" s="65">
        <v>0</v>
      </c>
      <c r="AA88" s="65">
        <f t="shared" si="22"/>
        <v>0</v>
      </c>
      <c r="AB88" s="65">
        <f t="shared" si="22"/>
        <v>0</v>
      </c>
      <c r="AC88" s="65">
        <f t="shared" si="24"/>
        <v>0</v>
      </c>
      <c r="AD88" s="65">
        <f t="shared" si="23"/>
        <v>0</v>
      </c>
      <c r="AE88" s="65">
        <f t="shared" si="23"/>
        <v>47</v>
      </c>
      <c r="AF88" s="65">
        <f t="shared" si="25"/>
        <v>47</v>
      </c>
      <c r="AG88" s="58"/>
      <c r="AH88" s="21"/>
      <c r="AI88" s="21"/>
      <c r="AJ88" s="21"/>
      <c r="AK88" s="21"/>
      <c r="AL88" s="21"/>
      <c r="AM88" s="56"/>
      <c r="AN88" s="56"/>
      <c r="AO88" s="56"/>
    </row>
    <row r="89" spans="1:41" s="55" customFormat="1" ht="42.75" customHeight="1" x14ac:dyDescent="0.2">
      <c r="A89" s="63">
        <v>16</v>
      </c>
      <c r="B89" s="63" t="s">
        <v>117</v>
      </c>
      <c r="C89" s="65">
        <v>0</v>
      </c>
      <c r="D89" s="65">
        <v>12</v>
      </c>
      <c r="E89" s="65">
        <v>13</v>
      </c>
      <c r="F89" s="65">
        <v>150</v>
      </c>
      <c r="G89" s="65">
        <v>3</v>
      </c>
      <c r="H89" s="65">
        <v>13</v>
      </c>
      <c r="I89" s="65">
        <v>25</v>
      </c>
      <c r="J89" s="65">
        <v>212</v>
      </c>
      <c r="K89" s="65">
        <v>5</v>
      </c>
      <c r="L89" s="65">
        <v>9</v>
      </c>
      <c r="M89" s="65">
        <v>50</v>
      </c>
      <c r="N89" s="65">
        <v>140</v>
      </c>
      <c r="O89" s="65">
        <v>3</v>
      </c>
      <c r="P89" s="65">
        <v>0</v>
      </c>
      <c r="Q89" s="65">
        <v>10</v>
      </c>
      <c r="R89" s="65">
        <v>9</v>
      </c>
      <c r="S89" s="65">
        <v>0</v>
      </c>
      <c r="T89" s="65">
        <v>0</v>
      </c>
      <c r="U89" s="65">
        <v>0</v>
      </c>
      <c r="V89" s="65">
        <v>0</v>
      </c>
      <c r="W89" s="65">
        <v>0</v>
      </c>
      <c r="X89" s="65">
        <v>0</v>
      </c>
      <c r="Y89" s="65">
        <v>0</v>
      </c>
      <c r="Z89" s="65">
        <v>0</v>
      </c>
      <c r="AA89" s="65">
        <f t="shared" si="22"/>
        <v>11</v>
      </c>
      <c r="AB89" s="65">
        <f t="shared" si="22"/>
        <v>34</v>
      </c>
      <c r="AC89" s="65">
        <f t="shared" si="24"/>
        <v>45</v>
      </c>
      <c r="AD89" s="65">
        <f t="shared" si="23"/>
        <v>98</v>
      </c>
      <c r="AE89" s="65">
        <f t="shared" si="23"/>
        <v>511</v>
      </c>
      <c r="AF89" s="65">
        <f t="shared" si="25"/>
        <v>609</v>
      </c>
      <c r="AG89" s="58"/>
      <c r="AH89" s="21"/>
      <c r="AI89" s="21"/>
      <c r="AJ89" s="21"/>
      <c r="AK89" s="21"/>
      <c r="AL89" s="21"/>
      <c r="AM89" s="56"/>
      <c r="AN89" s="56"/>
      <c r="AO89" s="56"/>
    </row>
    <row r="90" spans="1:41" s="165" customFormat="1" ht="42.75" customHeight="1" x14ac:dyDescent="0.2">
      <c r="A90" s="641" t="s">
        <v>89</v>
      </c>
      <c r="B90" s="642"/>
      <c r="C90" s="66">
        <f>SUM(C88:C89)</f>
        <v>0</v>
      </c>
      <c r="D90" s="66">
        <f t="shared" ref="D90:Z90" si="32">SUM(D88:D89)</f>
        <v>12</v>
      </c>
      <c r="E90" s="66">
        <f t="shared" si="32"/>
        <v>13</v>
      </c>
      <c r="F90" s="66">
        <f t="shared" si="32"/>
        <v>164</v>
      </c>
      <c r="G90" s="66">
        <f t="shared" si="32"/>
        <v>3</v>
      </c>
      <c r="H90" s="66">
        <f t="shared" si="32"/>
        <v>13</v>
      </c>
      <c r="I90" s="66">
        <f t="shared" si="32"/>
        <v>25</v>
      </c>
      <c r="J90" s="66">
        <f t="shared" si="32"/>
        <v>231</v>
      </c>
      <c r="K90" s="66">
        <f t="shared" si="32"/>
        <v>5</v>
      </c>
      <c r="L90" s="66">
        <f t="shared" si="32"/>
        <v>9</v>
      </c>
      <c r="M90" s="66">
        <f t="shared" si="32"/>
        <v>50</v>
      </c>
      <c r="N90" s="66">
        <f t="shared" si="32"/>
        <v>154</v>
      </c>
      <c r="O90" s="66">
        <f t="shared" si="32"/>
        <v>3</v>
      </c>
      <c r="P90" s="66">
        <f t="shared" si="32"/>
        <v>0</v>
      </c>
      <c r="Q90" s="66">
        <f t="shared" si="32"/>
        <v>10</v>
      </c>
      <c r="R90" s="66">
        <f t="shared" si="32"/>
        <v>9</v>
      </c>
      <c r="S90" s="66">
        <f t="shared" si="32"/>
        <v>0</v>
      </c>
      <c r="T90" s="66">
        <f t="shared" si="32"/>
        <v>0</v>
      </c>
      <c r="U90" s="66">
        <f t="shared" si="32"/>
        <v>0</v>
      </c>
      <c r="V90" s="66">
        <f t="shared" si="32"/>
        <v>0</v>
      </c>
      <c r="W90" s="66">
        <f t="shared" si="32"/>
        <v>0</v>
      </c>
      <c r="X90" s="66">
        <f t="shared" si="32"/>
        <v>0</v>
      </c>
      <c r="Y90" s="66">
        <f t="shared" si="32"/>
        <v>0</v>
      </c>
      <c r="Z90" s="66">
        <f t="shared" si="32"/>
        <v>0</v>
      </c>
      <c r="AA90" s="66">
        <f t="shared" si="22"/>
        <v>11</v>
      </c>
      <c r="AB90" s="66">
        <f t="shared" si="22"/>
        <v>34</v>
      </c>
      <c r="AC90" s="66">
        <f t="shared" si="24"/>
        <v>45</v>
      </c>
      <c r="AD90" s="66">
        <f t="shared" si="23"/>
        <v>98</v>
      </c>
      <c r="AE90" s="66">
        <f t="shared" si="23"/>
        <v>558</v>
      </c>
      <c r="AF90" s="66">
        <f t="shared" si="25"/>
        <v>656</v>
      </c>
      <c r="AG90" s="59"/>
      <c r="AH90" s="19"/>
      <c r="AI90" s="19"/>
      <c r="AJ90" s="19"/>
      <c r="AK90" s="19"/>
      <c r="AL90" s="19"/>
      <c r="AM90" s="44"/>
      <c r="AN90" s="44"/>
      <c r="AO90" s="44"/>
    </row>
    <row r="91" spans="1:41" s="55" customFormat="1" ht="42.75" customHeight="1" x14ac:dyDescent="0.2">
      <c r="A91" s="63">
        <v>17</v>
      </c>
      <c r="B91" s="63" t="s">
        <v>24</v>
      </c>
      <c r="C91" s="65">
        <v>2</v>
      </c>
      <c r="D91" s="65">
        <v>14</v>
      </c>
      <c r="E91" s="65">
        <v>4</v>
      </c>
      <c r="F91" s="65">
        <v>189</v>
      </c>
      <c r="G91" s="65">
        <v>6</v>
      </c>
      <c r="H91" s="65">
        <v>13</v>
      </c>
      <c r="I91" s="65">
        <v>25</v>
      </c>
      <c r="J91" s="65">
        <v>128</v>
      </c>
      <c r="K91" s="65">
        <v>5</v>
      </c>
      <c r="L91" s="65">
        <v>3</v>
      </c>
      <c r="M91" s="65">
        <v>38</v>
      </c>
      <c r="N91" s="65">
        <v>60</v>
      </c>
      <c r="O91" s="65">
        <v>0</v>
      </c>
      <c r="P91" s="65">
        <v>0</v>
      </c>
      <c r="Q91" s="65">
        <v>8</v>
      </c>
      <c r="R91" s="65">
        <v>0</v>
      </c>
      <c r="S91" s="65">
        <v>0</v>
      </c>
      <c r="T91" s="65">
        <v>0</v>
      </c>
      <c r="U91" s="65">
        <v>0</v>
      </c>
      <c r="V91" s="65">
        <v>0</v>
      </c>
      <c r="W91" s="65">
        <v>0</v>
      </c>
      <c r="X91" s="65">
        <v>0</v>
      </c>
      <c r="Y91" s="65">
        <v>0</v>
      </c>
      <c r="Z91" s="65">
        <v>0</v>
      </c>
      <c r="AA91" s="65">
        <f t="shared" si="22"/>
        <v>13</v>
      </c>
      <c r="AB91" s="65">
        <f t="shared" si="22"/>
        <v>30</v>
      </c>
      <c r="AC91" s="65">
        <f t="shared" si="24"/>
        <v>43</v>
      </c>
      <c r="AD91" s="65">
        <f t="shared" si="23"/>
        <v>75</v>
      </c>
      <c r="AE91" s="65">
        <f t="shared" si="23"/>
        <v>377</v>
      </c>
      <c r="AF91" s="65">
        <f t="shared" si="25"/>
        <v>452</v>
      </c>
      <c r="AG91" s="58"/>
      <c r="AH91" s="21"/>
      <c r="AI91" s="21"/>
      <c r="AJ91" s="21"/>
      <c r="AK91" s="21"/>
      <c r="AL91" s="21"/>
      <c r="AM91" s="56"/>
      <c r="AN91" s="56"/>
      <c r="AO91" s="56"/>
    </row>
    <row r="92" spans="1:41" s="55" customFormat="1" ht="42.75" customHeight="1" x14ac:dyDescent="0.2">
      <c r="A92" s="63">
        <v>18</v>
      </c>
      <c r="B92" s="63" t="s">
        <v>150</v>
      </c>
      <c r="C92" s="65">
        <v>0</v>
      </c>
      <c r="D92" s="65">
        <v>4</v>
      </c>
      <c r="E92" s="65">
        <v>7</v>
      </c>
      <c r="F92" s="65">
        <v>79</v>
      </c>
      <c r="G92" s="65">
        <v>0</v>
      </c>
      <c r="H92" s="65">
        <v>6</v>
      </c>
      <c r="I92" s="65">
        <v>10</v>
      </c>
      <c r="J92" s="65">
        <v>136</v>
      </c>
      <c r="K92" s="65">
        <v>0</v>
      </c>
      <c r="L92" s="65">
        <v>2</v>
      </c>
      <c r="M92" s="65">
        <v>3</v>
      </c>
      <c r="N92" s="65">
        <v>61</v>
      </c>
      <c r="O92" s="65">
        <v>0</v>
      </c>
      <c r="P92" s="65">
        <v>0</v>
      </c>
      <c r="Q92" s="65">
        <v>0</v>
      </c>
      <c r="R92" s="65">
        <v>0</v>
      </c>
      <c r="S92" s="65">
        <v>0</v>
      </c>
      <c r="T92" s="65">
        <v>0</v>
      </c>
      <c r="U92" s="65">
        <v>0</v>
      </c>
      <c r="V92" s="65">
        <v>0</v>
      </c>
      <c r="W92" s="65">
        <v>0</v>
      </c>
      <c r="X92" s="65">
        <v>0</v>
      </c>
      <c r="Y92" s="65">
        <v>0</v>
      </c>
      <c r="Z92" s="65">
        <v>0</v>
      </c>
      <c r="AA92" s="65">
        <f t="shared" si="22"/>
        <v>0</v>
      </c>
      <c r="AB92" s="65">
        <f t="shared" si="22"/>
        <v>12</v>
      </c>
      <c r="AC92" s="65">
        <f t="shared" si="24"/>
        <v>12</v>
      </c>
      <c r="AD92" s="65">
        <f t="shared" si="23"/>
        <v>20</v>
      </c>
      <c r="AE92" s="65">
        <f t="shared" si="23"/>
        <v>276</v>
      </c>
      <c r="AF92" s="65">
        <f t="shared" si="25"/>
        <v>296</v>
      </c>
      <c r="AG92" s="58"/>
      <c r="AH92" s="21"/>
      <c r="AI92" s="21"/>
      <c r="AJ92" s="21"/>
      <c r="AK92" s="21"/>
      <c r="AL92" s="21"/>
      <c r="AM92" s="56"/>
      <c r="AN92" s="56"/>
      <c r="AO92" s="56"/>
    </row>
    <row r="93" spans="1:41" s="55" customFormat="1" ht="42.75" customHeight="1" x14ac:dyDescent="0.2">
      <c r="A93" s="63">
        <v>19</v>
      </c>
      <c r="B93" s="63" t="s">
        <v>90</v>
      </c>
      <c r="C93" s="65">
        <v>0</v>
      </c>
      <c r="D93" s="65">
        <v>7</v>
      </c>
      <c r="E93" s="65">
        <v>3</v>
      </c>
      <c r="F93" s="65">
        <v>120</v>
      </c>
      <c r="G93" s="65">
        <v>0</v>
      </c>
      <c r="H93" s="65">
        <v>2</v>
      </c>
      <c r="I93" s="65">
        <v>4</v>
      </c>
      <c r="J93" s="65">
        <v>67</v>
      </c>
      <c r="K93" s="65">
        <v>0</v>
      </c>
      <c r="L93" s="65">
        <v>3</v>
      </c>
      <c r="M93" s="65">
        <v>15</v>
      </c>
      <c r="N93" s="65">
        <v>51</v>
      </c>
      <c r="O93" s="65">
        <v>0</v>
      </c>
      <c r="P93" s="65">
        <v>0</v>
      </c>
      <c r="Q93" s="65">
        <v>4</v>
      </c>
      <c r="R93" s="65">
        <v>0</v>
      </c>
      <c r="S93" s="65">
        <v>0</v>
      </c>
      <c r="T93" s="65">
        <v>0</v>
      </c>
      <c r="U93" s="65">
        <v>0</v>
      </c>
      <c r="V93" s="65">
        <v>0</v>
      </c>
      <c r="W93" s="65">
        <v>0</v>
      </c>
      <c r="X93" s="65">
        <v>0</v>
      </c>
      <c r="Y93" s="65">
        <v>0</v>
      </c>
      <c r="Z93" s="65">
        <v>0</v>
      </c>
      <c r="AA93" s="65">
        <f t="shared" si="22"/>
        <v>0</v>
      </c>
      <c r="AB93" s="65">
        <f t="shared" si="22"/>
        <v>12</v>
      </c>
      <c r="AC93" s="65">
        <f t="shared" si="24"/>
        <v>12</v>
      </c>
      <c r="AD93" s="65">
        <f t="shared" si="23"/>
        <v>26</v>
      </c>
      <c r="AE93" s="65">
        <f t="shared" si="23"/>
        <v>238</v>
      </c>
      <c r="AF93" s="65">
        <f t="shared" si="25"/>
        <v>264</v>
      </c>
      <c r="AG93" s="58"/>
      <c r="AH93" s="21"/>
      <c r="AI93" s="21"/>
      <c r="AJ93" s="21"/>
      <c r="AK93" s="21"/>
      <c r="AL93" s="21"/>
      <c r="AM93" s="56"/>
      <c r="AN93" s="56"/>
      <c r="AO93" s="56"/>
    </row>
    <row r="94" spans="1:41" s="55" customFormat="1" ht="42.75" customHeight="1" x14ac:dyDescent="0.2">
      <c r="A94" s="63">
        <v>20</v>
      </c>
      <c r="B94" s="63" t="s">
        <v>25</v>
      </c>
      <c r="C94" s="65">
        <v>1</v>
      </c>
      <c r="D94" s="65">
        <v>2</v>
      </c>
      <c r="E94" s="65">
        <v>13</v>
      </c>
      <c r="F94" s="65">
        <v>53</v>
      </c>
      <c r="G94" s="65">
        <v>0</v>
      </c>
      <c r="H94" s="65">
        <v>4</v>
      </c>
      <c r="I94" s="65">
        <v>14</v>
      </c>
      <c r="J94" s="65">
        <v>56</v>
      </c>
      <c r="K94" s="65">
        <v>0</v>
      </c>
      <c r="L94" s="65">
        <v>14</v>
      </c>
      <c r="M94" s="65">
        <v>44</v>
      </c>
      <c r="N94" s="65">
        <v>113</v>
      </c>
      <c r="O94" s="65">
        <v>0</v>
      </c>
      <c r="P94" s="65">
        <v>0</v>
      </c>
      <c r="Q94" s="65">
        <v>1</v>
      </c>
      <c r="R94" s="65">
        <v>9</v>
      </c>
      <c r="S94" s="65">
        <v>0</v>
      </c>
      <c r="T94" s="65">
        <v>0</v>
      </c>
      <c r="U94" s="65">
        <v>0</v>
      </c>
      <c r="V94" s="65">
        <v>0</v>
      </c>
      <c r="W94" s="65">
        <v>0</v>
      </c>
      <c r="X94" s="65">
        <v>0</v>
      </c>
      <c r="Y94" s="65">
        <v>0</v>
      </c>
      <c r="Z94" s="65">
        <v>3</v>
      </c>
      <c r="AA94" s="65">
        <f t="shared" si="22"/>
        <v>1</v>
      </c>
      <c r="AB94" s="65">
        <f t="shared" si="22"/>
        <v>20</v>
      </c>
      <c r="AC94" s="65">
        <f t="shared" si="24"/>
        <v>21</v>
      </c>
      <c r="AD94" s="65">
        <f t="shared" si="23"/>
        <v>72</v>
      </c>
      <c r="AE94" s="65">
        <f t="shared" si="23"/>
        <v>234</v>
      </c>
      <c r="AF94" s="65">
        <f t="shared" si="25"/>
        <v>306</v>
      </c>
      <c r="AG94" s="58"/>
      <c r="AH94" s="21"/>
      <c r="AI94" s="21"/>
      <c r="AJ94" s="21"/>
      <c r="AK94" s="21"/>
      <c r="AL94" s="21"/>
      <c r="AM94" s="56"/>
      <c r="AN94" s="56"/>
      <c r="AO94" s="56"/>
    </row>
    <row r="95" spans="1:41" s="165" customFormat="1" ht="42.75" customHeight="1" x14ac:dyDescent="0.2">
      <c r="A95" s="641" t="s">
        <v>88</v>
      </c>
      <c r="B95" s="642"/>
      <c r="C95" s="66">
        <f>SUM(C91:C94)</f>
        <v>3</v>
      </c>
      <c r="D95" s="66">
        <f t="shared" ref="D95:Z95" si="33">SUM(D91:D94)</f>
        <v>27</v>
      </c>
      <c r="E95" s="66">
        <f t="shared" si="33"/>
        <v>27</v>
      </c>
      <c r="F95" s="66">
        <f t="shared" si="33"/>
        <v>441</v>
      </c>
      <c r="G95" s="66">
        <f t="shared" si="33"/>
        <v>6</v>
      </c>
      <c r="H95" s="66">
        <f t="shared" si="33"/>
        <v>25</v>
      </c>
      <c r="I95" s="66">
        <f t="shared" si="33"/>
        <v>53</v>
      </c>
      <c r="J95" s="66">
        <f t="shared" si="33"/>
        <v>387</v>
      </c>
      <c r="K95" s="66">
        <f t="shared" si="33"/>
        <v>5</v>
      </c>
      <c r="L95" s="66">
        <f t="shared" si="33"/>
        <v>22</v>
      </c>
      <c r="M95" s="66">
        <f t="shared" si="33"/>
        <v>100</v>
      </c>
      <c r="N95" s="66">
        <f t="shared" si="33"/>
        <v>285</v>
      </c>
      <c r="O95" s="66">
        <f t="shared" si="33"/>
        <v>0</v>
      </c>
      <c r="P95" s="66">
        <f t="shared" si="33"/>
        <v>0</v>
      </c>
      <c r="Q95" s="66">
        <f t="shared" si="33"/>
        <v>13</v>
      </c>
      <c r="R95" s="66">
        <f t="shared" si="33"/>
        <v>9</v>
      </c>
      <c r="S95" s="66">
        <f t="shared" si="33"/>
        <v>0</v>
      </c>
      <c r="T95" s="66">
        <f t="shared" si="33"/>
        <v>0</v>
      </c>
      <c r="U95" s="66">
        <f t="shared" si="33"/>
        <v>0</v>
      </c>
      <c r="V95" s="66">
        <f t="shared" si="33"/>
        <v>0</v>
      </c>
      <c r="W95" s="66">
        <f t="shared" si="33"/>
        <v>0</v>
      </c>
      <c r="X95" s="66">
        <f t="shared" si="33"/>
        <v>0</v>
      </c>
      <c r="Y95" s="66">
        <f t="shared" si="33"/>
        <v>0</v>
      </c>
      <c r="Z95" s="66">
        <f t="shared" si="33"/>
        <v>3</v>
      </c>
      <c r="AA95" s="66">
        <f t="shared" si="22"/>
        <v>14</v>
      </c>
      <c r="AB95" s="66">
        <f t="shared" si="22"/>
        <v>74</v>
      </c>
      <c r="AC95" s="66">
        <f t="shared" si="24"/>
        <v>88</v>
      </c>
      <c r="AD95" s="66">
        <f t="shared" si="23"/>
        <v>193</v>
      </c>
      <c r="AE95" s="66">
        <f t="shared" si="23"/>
        <v>1125</v>
      </c>
      <c r="AF95" s="66">
        <f t="shared" si="25"/>
        <v>1318</v>
      </c>
      <c r="AG95" s="59"/>
      <c r="AH95" s="19"/>
      <c r="AI95" s="19"/>
      <c r="AJ95" s="19"/>
      <c r="AK95" s="19"/>
      <c r="AL95" s="19"/>
      <c r="AM95" s="44"/>
      <c r="AN95" s="44"/>
      <c r="AO95" s="44"/>
    </row>
    <row r="96" spans="1:41" s="55" customFormat="1" ht="42.75" customHeight="1" x14ac:dyDescent="0.2">
      <c r="A96" s="63">
        <v>21</v>
      </c>
      <c r="B96" s="63" t="s">
        <v>26</v>
      </c>
      <c r="C96" s="65">
        <v>2</v>
      </c>
      <c r="D96" s="65">
        <v>10</v>
      </c>
      <c r="E96" s="65">
        <v>6</v>
      </c>
      <c r="F96" s="65">
        <v>242</v>
      </c>
      <c r="G96" s="65">
        <v>1</v>
      </c>
      <c r="H96" s="65">
        <v>10</v>
      </c>
      <c r="I96" s="65">
        <v>5</v>
      </c>
      <c r="J96" s="65">
        <v>356</v>
      </c>
      <c r="K96" s="65">
        <v>0</v>
      </c>
      <c r="L96" s="65">
        <v>10</v>
      </c>
      <c r="M96" s="65">
        <v>5</v>
      </c>
      <c r="N96" s="65">
        <v>222</v>
      </c>
      <c r="O96" s="65">
        <v>1</v>
      </c>
      <c r="P96" s="65">
        <v>0</v>
      </c>
      <c r="Q96" s="65">
        <v>4</v>
      </c>
      <c r="R96" s="65">
        <v>8</v>
      </c>
      <c r="S96" s="65">
        <v>0</v>
      </c>
      <c r="T96" s="65">
        <v>0</v>
      </c>
      <c r="U96" s="65">
        <v>0</v>
      </c>
      <c r="V96" s="65">
        <v>0</v>
      </c>
      <c r="W96" s="65">
        <v>0</v>
      </c>
      <c r="X96" s="65">
        <v>0</v>
      </c>
      <c r="Y96" s="65">
        <v>0</v>
      </c>
      <c r="Z96" s="65">
        <v>0</v>
      </c>
      <c r="AA96" s="65">
        <f t="shared" si="22"/>
        <v>4</v>
      </c>
      <c r="AB96" s="65">
        <f t="shared" si="22"/>
        <v>30</v>
      </c>
      <c r="AC96" s="65">
        <f t="shared" si="24"/>
        <v>34</v>
      </c>
      <c r="AD96" s="65">
        <f t="shared" si="23"/>
        <v>20</v>
      </c>
      <c r="AE96" s="65">
        <f t="shared" si="23"/>
        <v>828</v>
      </c>
      <c r="AF96" s="65">
        <f t="shared" si="25"/>
        <v>848</v>
      </c>
      <c r="AG96" s="58"/>
      <c r="AH96" s="21"/>
      <c r="AI96" s="21"/>
      <c r="AJ96" s="21"/>
      <c r="AK96" s="21"/>
      <c r="AL96" s="21"/>
      <c r="AM96" s="56"/>
      <c r="AN96" s="56"/>
      <c r="AO96" s="56"/>
    </row>
    <row r="97" spans="1:41" s="55" customFormat="1" ht="42.75" customHeight="1" x14ac:dyDescent="0.2">
      <c r="A97" s="63">
        <v>22</v>
      </c>
      <c r="B97" s="63" t="s">
        <v>27</v>
      </c>
      <c r="C97" s="65">
        <v>0</v>
      </c>
      <c r="D97" s="65">
        <v>15</v>
      </c>
      <c r="E97" s="65">
        <v>0</v>
      </c>
      <c r="F97" s="65">
        <v>242</v>
      </c>
      <c r="G97" s="65">
        <v>0</v>
      </c>
      <c r="H97" s="65">
        <v>27</v>
      </c>
      <c r="I97" s="65">
        <v>12</v>
      </c>
      <c r="J97" s="65">
        <v>478</v>
      </c>
      <c r="K97" s="65">
        <v>0</v>
      </c>
      <c r="L97" s="65">
        <v>19</v>
      </c>
      <c r="M97" s="65">
        <v>37</v>
      </c>
      <c r="N97" s="65">
        <v>385</v>
      </c>
      <c r="O97" s="65">
        <v>0</v>
      </c>
      <c r="P97" s="65">
        <v>1</v>
      </c>
      <c r="Q97" s="65">
        <v>9</v>
      </c>
      <c r="R97" s="65">
        <v>9</v>
      </c>
      <c r="S97" s="65">
        <v>0</v>
      </c>
      <c r="T97" s="65">
        <v>0</v>
      </c>
      <c r="U97" s="65">
        <v>0</v>
      </c>
      <c r="V97" s="65">
        <v>0</v>
      </c>
      <c r="W97" s="65">
        <v>0</v>
      </c>
      <c r="X97" s="65">
        <v>0</v>
      </c>
      <c r="Y97" s="65">
        <v>0</v>
      </c>
      <c r="Z97" s="65">
        <v>0</v>
      </c>
      <c r="AA97" s="65">
        <f t="shared" si="22"/>
        <v>0</v>
      </c>
      <c r="AB97" s="65">
        <f t="shared" si="22"/>
        <v>62</v>
      </c>
      <c r="AC97" s="65">
        <f t="shared" si="24"/>
        <v>62</v>
      </c>
      <c r="AD97" s="65">
        <f t="shared" si="23"/>
        <v>58</v>
      </c>
      <c r="AE97" s="65">
        <f t="shared" si="23"/>
        <v>1114</v>
      </c>
      <c r="AF97" s="65">
        <f t="shared" si="25"/>
        <v>1172</v>
      </c>
      <c r="AG97" s="58"/>
      <c r="AH97" s="21"/>
      <c r="AI97" s="21"/>
      <c r="AJ97" s="21"/>
      <c r="AK97" s="21"/>
      <c r="AL97" s="21"/>
      <c r="AM97" s="56"/>
      <c r="AN97" s="56"/>
      <c r="AO97" s="56"/>
    </row>
    <row r="98" spans="1:41" s="55" customFormat="1" ht="42.75" customHeight="1" x14ac:dyDescent="0.2">
      <c r="A98" s="63">
        <v>23</v>
      </c>
      <c r="B98" s="63" t="s">
        <v>28</v>
      </c>
      <c r="C98" s="65">
        <v>0</v>
      </c>
      <c r="D98" s="65">
        <v>35</v>
      </c>
      <c r="E98" s="65">
        <v>0</v>
      </c>
      <c r="F98" s="65">
        <v>394</v>
      </c>
      <c r="G98" s="65">
        <v>1</v>
      </c>
      <c r="H98" s="65">
        <v>40</v>
      </c>
      <c r="I98" s="65">
        <v>8</v>
      </c>
      <c r="J98" s="65">
        <v>546</v>
      </c>
      <c r="K98" s="65">
        <v>0</v>
      </c>
      <c r="L98" s="65">
        <v>20</v>
      </c>
      <c r="M98" s="65">
        <v>7</v>
      </c>
      <c r="N98" s="65">
        <v>407</v>
      </c>
      <c r="O98" s="65">
        <v>1</v>
      </c>
      <c r="P98" s="65">
        <v>0</v>
      </c>
      <c r="Q98" s="65">
        <v>5</v>
      </c>
      <c r="R98" s="65">
        <v>8</v>
      </c>
      <c r="S98" s="65">
        <v>0</v>
      </c>
      <c r="T98" s="65">
        <v>0</v>
      </c>
      <c r="U98" s="65">
        <v>0</v>
      </c>
      <c r="V98" s="65">
        <v>0</v>
      </c>
      <c r="W98" s="65">
        <v>0</v>
      </c>
      <c r="X98" s="65">
        <v>0</v>
      </c>
      <c r="Y98" s="65">
        <v>0</v>
      </c>
      <c r="Z98" s="65">
        <v>0</v>
      </c>
      <c r="AA98" s="65">
        <f t="shared" si="22"/>
        <v>2</v>
      </c>
      <c r="AB98" s="65">
        <f t="shared" si="22"/>
        <v>95</v>
      </c>
      <c r="AC98" s="65">
        <f t="shared" si="24"/>
        <v>97</v>
      </c>
      <c r="AD98" s="65">
        <f t="shared" si="23"/>
        <v>20</v>
      </c>
      <c r="AE98" s="65">
        <f t="shared" si="23"/>
        <v>1355</v>
      </c>
      <c r="AF98" s="65">
        <f t="shared" si="25"/>
        <v>1375</v>
      </c>
      <c r="AG98" s="58"/>
      <c r="AH98" s="21"/>
      <c r="AI98" s="21"/>
      <c r="AJ98" s="21"/>
      <c r="AK98" s="21"/>
      <c r="AL98" s="21"/>
      <c r="AM98" s="56"/>
      <c r="AN98" s="56"/>
      <c r="AO98" s="56"/>
    </row>
    <row r="99" spans="1:41" s="55" customFormat="1" ht="42.75" customHeight="1" x14ac:dyDescent="0.2">
      <c r="A99" s="63">
        <v>24</v>
      </c>
      <c r="B99" s="63" t="s">
        <v>45</v>
      </c>
      <c r="C99" s="65">
        <v>0</v>
      </c>
      <c r="D99" s="65">
        <v>7</v>
      </c>
      <c r="E99" s="65">
        <v>0</v>
      </c>
      <c r="F99" s="65">
        <v>128</v>
      </c>
      <c r="G99" s="65">
        <v>0</v>
      </c>
      <c r="H99" s="65">
        <v>9</v>
      </c>
      <c r="I99" s="65">
        <v>0</v>
      </c>
      <c r="J99" s="65">
        <v>162</v>
      </c>
      <c r="K99" s="65">
        <v>0</v>
      </c>
      <c r="L99" s="65">
        <v>1</v>
      </c>
      <c r="M99" s="65">
        <v>0</v>
      </c>
      <c r="N99" s="65">
        <v>86</v>
      </c>
      <c r="O99" s="65">
        <v>0</v>
      </c>
      <c r="P99" s="65">
        <v>0</v>
      </c>
      <c r="Q99" s="65">
        <v>3</v>
      </c>
      <c r="R99" s="65">
        <v>2</v>
      </c>
      <c r="S99" s="65">
        <v>0</v>
      </c>
      <c r="T99" s="65">
        <v>0</v>
      </c>
      <c r="U99" s="65">
        <v>0</v>
      </c>
      <c r="V99" s="65">
        <v>0</v>
      </c>
      <c r="W99" s="65">
        <v>0</v>
      </c>
      <c r="X99" s="65">
        <v>0</v>
      </c>
      <c r="Y99" s="65">
        <v>0</v>
      </c>
      <c r="Z99" s="65">
        <v>0</v>
      </c>
      <c r="AA99" s="65">
        <f t="shared" si="22"/>
        <v>0</v>
      </c>
      <c r="AB99" s="65">
        <f t="shared" si="22"/>
        <v>17</v>
      </c>
      <c r="AC99" s="65">
        <f t="shared" si="24"/>
        <v>17</v>
      </c>
      <c r="AD99" s="65">
        <f t="shared" si="23"/>
        <v>3</v>
      </c>
      <c r="AE99" s="65">
        <f t="shared" si="23"/>
        <v>378</v>
      </c>
      <c r="AF99" s="65">
        <f t="shared" si="25"/>
        <v>381</v>
      </c>
      <c r="AG99" s="58"/>
      <c r="AH99" s="21"/>
      <c r="AI99" s="21"/>
      <c r="AJ99" s="21"/>
      <c r="AK99" s="21"/>
      <c r="AL99" s="21"/>
      <c r="AM99" s="56"/>
      <c r="AN99" s="56"/>
      <c r="AO99" s="56"/>
    </row>
    <row r="100" spans="1:41" s="165" customFormat="1" ht="42.75" customHeight="1" x14ac:dyDescent="0.2">
      <c r="A100" s="641" t="s">
        <v>29</v>
      </c>
      <c r="B100" s="642"/>
      <c r="C100" s="66">
        <f>SUM(C96:C99)</f>
        <v>2</v>
      </c>
      <c r="D100" s="66">
        <f t="shared" ref="D100:AA100" si="34">SUM(D96:D99)</f>
        <v>67</v>
      </c>
      <c r="E100" s="66">
        <f t="shared" si="34"/>
        <v>6</v>
      </c>
      <c r="F100" s="66">
        <f t="shared" si="34"/>
        <v>1006</v>
      </c>
      <c r="G100" s="66">
        <f t="shared" si="34"/>
        <v>2</v>
      </c>
      <c r="H100" s="66">
        <f t="shared" si="34"/>
        <v>86</v>
      </c>
      <c r="I100" s="66">
        <f t="shared" si="34"/>
        <v>25</v>
      </c>
      <c r="J100" s="66">
        <f t="shared" si="34"/>
        <v>1542</v>
      </c>
      <c r="K100" s="66">
        <f t="shared" si="34"/>
        <v>0</v>
      </c>
      <c r="L100" s="66">
        <f t="shared" si="34"/>
        <v>50</v>
      </c>
      <c r="M100" s="66">
        <f t="shared" si="34"/>
        <v>49</v>
      </c>
      <c r="N100" s="66">
        <f t="shared" si="34"/>
        <v>1100</v>
      </c>
      <c r="O100" s="66">
        <f t="shared" si="34"/>
        <v>2</v>
      </c>
      <c r="P100" s="66">
        <f t="shared" si="34"/>
        <v>1</v>
      </c>
      <c r="Q100" s="66">
        <f t="shared" si="34"/>
        <v>21</v>
      </c>
      <c r="R100" s="66">
        <f t="shared" si="34"/>
        <v>27</v>
      </c>
      <c r="S100" s="66">
        <f t="shared" si="34"/>
        <v>0</v>
      </c>
      <c r="T100" s="66">
        <f t="shared" si="34"/>
        <v>0</v>
      </c>
      <c r="U100" s="66">
        <f t="shared" si="34"/>
        <v>0</v>
      </c>
      <c r="V100" s="66">
        <f t="shared" si="34"/>
        <v>0</v>
      </c>
      <c r="W100" s="66">
        <f t="shared" si="34"/>
        <v>0</v>
      </c>
      <c r="X100" s="66">
        <f t="shared" si="34"/>
        <v>0</v>
      </c>
      <c r="Y100" s="66">
        <f t="shared" si="34"/>
        <v>0</v>
      </c>
      <c r="Z100" s="66">
        <f t="shared" si="34"/>
        <v>0</v>
      </c>
      <c r="AA100" s="66">
        <f t="shared" si="34"/>
        <v>6</v>
      </c>
      <c r="AB100" s="66">
        <f t="shared" ref="AB100:AB113" si="35">D100+H100+L100+P100+T100+X100</f>
        <v>204</v>
      </c>
      <c r="AC100" s="66">
        <f t="shared" si="24"/>
        <v>210</v>
      </c>
      <c r="AD100" s="66">
        <f t="shared" si="23"/>
        <v>101</v>
      </c>
      <c r="AE100" s="66">
        <f t="shared" si="23"/>
        <v>3675</v>
      </c>
      <c r="AF100" s="66">
        <f t="shared" si="25"/>
        <v>3776</v>
      </c>
      <c r="AG100" s="59"/>
      <c r="AH100" s="19"/>
      <c r="AI100" s="19"/>
      <c r="AJ100" s="19"/>
      <c r="AK100" s="19"/>
      <c r="AL100" s="19"/>
      <c r="AM100" s="44"/>
      <c r="AN100" s="44"/>
      <c r="AO100" s="44"/>
    </row>
    <row r="101" spans="1:41" s="165" customFormat="1" ht="42.75" customHeight="1" x14ac:dyDescent="0.2">
      <c r="A101" s="641" t="s">
        <v>30</v>
      </c>
      <c r="B101" s="642"/>
      <c r="C101" s="66">
        <f>C90+C95+C100</f>
        <v>5</v>
      </c>
      <c r="D101" s="66">
        <f t="shared" ref="D101:AA101" si="36">D90+D95+D100</f>
        <v>106</v>
      </c>
      <c r="E101" s="66">
        <f t="shared" si="36"/>
        <v>46</v>
      </c>
      <c r="F101" s="66">
        <f t="shared" si="36"/>
        <v>1611</v>
      </c>
      <c r="G101" s="66">
        <f t="shared" si="36"/>
        <v>11</v>
      </c>
      <c r="H101" s="66">
        <f t="shared" si="36"/>
        <v>124</v>
      </c>
      <c r="I101" s="66">
        <f t="shared" si="36"/>
        <v>103</v>
      </c>
      <c r="J101" s="66">
        <f t="shared" si="36"/>
        <v>2160</v>
      </c>
      <c r="K101" s="66">
        <f t="shared" si="36"/>
        <v>10</v>
      </c>
      <c r="L101" s="66">
        <f t="shared" si="36"/>
        <v>81</v>
      </c>
      <c r="M101" s="66">
        <f t="shared" si="36"/>
        <v>199</v>
      </c>
      <c r="N101" s="66">
        <f t="shared" si="36"/>
        <v>1539</v>
      </c>
      <c r="O101" s="66">
        <f t="shared" si="36"/>
        <v>5</v>
      </c>
      <c r="P101" s="66">
        <f t="shared" si="36"/>
        <v>1</v>
      </c>
      <c r="Q101" s="66">
        <f t="shared" si="36"/>
        <v>44</v>
      </c>
      <c r="R101" s="66">
        <f t="shared" si="36"/>
        <v>45</v>
      </c>
      <c r="S101" s="66">
        <f t="shared" si="36"/>
        <v>0</v>
      </c>
      <c r="T101" s="66">
        <f t="shared" si="36"/>
        <v>0</v>
      </c>
      <c r="U101" s="66">
        <f t="shared" si="36"/>
        <v>0</v>
      </c>
      <c r="V101" s="66">
        <f t="shared" si="36"/>
        <v>0</v>
      </c>
      <c r="W101" s="66">
        <f t="shared" si="36"/>
        <v>0</v>
      </c>
      <c r="X101" s="66">
        <f t="shared" si="36"/>
        <v>0</v>
      </c>
      <c r="Y101" s="66">
        <f t="shared" si="36"/>
        <v>0</v>
      </c>
      <c r="Z101" s="66">
        <f t="shared" si="36"/>
        <v>3</v>
      </c>
      <c r="AA101" s="66">
        <f t="shared" si="36"/>
        <v>31</v>
      </c>
      <c r="AB101" s="66">
        <f t="shared" si="35"/>
        <v>312</v>
      </c>
      <c r="AC101" s="66">
        <f t="shared" si="24"/>
        <v>343</v>
      </c>
      <c r="AD101" s="66">
        <f t="shared" si="23"/>
        <v>392</v>
      </c>
      <c r="AE101" s="66">
        <f t="shared" si="23"/>
        <v>5358</v>
      </c>
      <c r="AF101" s="66">
        <f t="shared" si="25"/>
        <v>5750</v>
      </c>
      <c r="AG101" s="59"/>
      <c r="AH101" s="19"/>
      <c r="AI101" s="19"/>
      <c r="AJ101" s="19"/>
      <c r="AK101" s="19"/>
      <c r="AL101" s="19"/>
      <c r="AM101" s="44"/>
      <c r="AN101" s="44"/>
      <c r="AO101" s="44"/>
    </row>
    <row r="102" spans="1:41" s="55" customFormat="1" ht="42.75" customHeight="1" x14ac:dyDescent="0.2">
      <c r="A102" s="63">
        <v>25</v>
      </c>
      <c r="B102" s="63" t="s">
        <v>31</v>
      </c>
      <c r="C102" s="65">
        <v>0</v>
      </c>
      <c r="D102" s="65">
        <v>66</v>
      </c>
      <c r="E102" s="65">
        <v>19</v>
      </c>
      <c r="F102" s="65">
        <v>730</v>
      </c>
      <c r="G102" s="65">
        <v>6</v>
      </c>
      <c r="H102" s="65">
        <v>45</v>
      </c>
      <c r="I102" s="65">
        <v>50</v>
      </c>
      <c r="J102" s="65">
        <v>614</v>
      </c>
      <c r="K102" s="65">
        <v>2</v>
      </c>
      <c r="L102" s="65">
        <v>89</v>
      </c>
      <c r="M102" s="65">
        <v>72</v>
      </c>
      <c r="N102" s="65">
        <v>824</v>
      </c>
      <c r="O102" s="65">
        <v>1</v>
      </c>
      <c r="P102" s="65">
        <v>2</v>
      </c>
      <c r="Q102" s="65">
        <v>19</v>
      </c>
      <c r="R102" s="65">
        <v>23</v>
      </c>
      <c r="S102" s="65">
        <v>0</v>
      </c>
      <c r="T102" s="65">
        <v>0</v>
      </c>
      <c r="U102" s="65">
        <v>2</v>
      </c>
      <c r="V102" s="65">
        <v>0</v>
      </c>
      <c r="W102" s="65">
        <v>0</v>
      </c>
      <c r="X102" s="65">
        <v>0</v>
      </c>
      <c r="Y102" s="65">
        <v>0</v>
      </c>
      <c r="Z102" s="65">
        <v>0</v>
      </c>
      <c r="AA102" s="65">
        <f>C102+G102+K102+O102+S102+W102</f>
        <v>9</v>
      </c>
      <c r="AB102" s="65">
        <f t="shared" si="35"/>
        <v>202</v>
      </c>
      <c r="AC102" s="65">
        <f t="shared" si="24"/>
        <v>211</v>
      </c>
      <c r="AD102" s="65">
        <f t="shared" si="23"/>
        <v>162</v>
      </c>
      <c r="AE102" s="65">
        <f t="shared" si="23"/>
        <v>2191</v>
      </c>
      <c r="AF102" s="65">
        <f t="shared" si="25"/>
        <v>2353</v>
      </c>
      <c r="AG102" s="58"/>
      <c r="AH102" s="21"/>
      <c r="AI102" s="21"/>
      <c r="AJ102" s="21"/>
      <c r="AK102" s="21"/>
      <c r="AL102" s="21"/>
      <c r="AM102" s="56"/>
      <c r="AN102" s="56"/>
    </row>
    <row r="103" spans="1:41" s="55" customFormat="1" ht="42.75" customHeight="1" x14ac:dyDescent="0.2">
      <c r="A103" s="63">
        <v>26</v>
      </c>
      <c r="B103" s="63" t="s">
        <v>147</v>
      </c>
      <c r="C103" s="65">
        <v>0</v>
      </c>
      <c r="D103" s="65">
        <v>24</v>
      </c>
      <c r="E103" s="65">
        <v>2</v>
      </c>
      <c r="F103" s="65">
        <v>374</v>
      </c>
      <c r="G103" s="65">
        <v>1</v>
      </c>
      <c r="H103" s="65">
        <v>22</v>
      </c>
      <c r="I103" s="65">
        <v>7</v>
      </c>
      <c r="J103" s="65">
        <v>321</v>
      </c>
      <c r="K103" s="65">
        <v>1</v>
      </c>
      <c r="L103" s="65">
        <v>29</v>
      </c>
      <c r="M103" s="65">
        <v>8</v>
      </c>
      <c r="N103" s="65">
        <v>408</v>
      </c>
      <c r="O103" s="65">
        <v>0</v>
      </c>
      <c r="P103" s="65">
        <v>0</v>
      </c>
      <c r="Q103" s="65">
        <v>1</v>
      </c>
      <c r="R103" s="65">
        <v>1</v>
      </c>
      <c r="S103" s="65">
        <v>0</v>
      </c>
      <c r="T103" s="65">
        <v>0</v>
      </c>
      <c r="U103" s="65">
        <v>0</v>
      </c>
      <c r="V103" s="65">
        <v>0</v>
      </c>
      <c r="W103" s="65">
        <v>0</v>
      </c>
      <c r="X103" s="65">
        <v>0</v>
      </c>
      <c r="Y103" s="65">
        <v>0</v>
      </c>
      <c r="Z103" s="65">
        <v>0</v>
      </c>
      <c r="AA103" s="65">
        <f>C103+G103+K103+O103+S103+W103</f>
        <v>2</v>
      </c>
      <c r="AB103" s="65">
        <f t="shared" si="35"/>
        <v>75</v>
      </c>
      <c r="AC103" s="65">
        <f t="shared" si="24"/>
        <v>77</v>
      </c>
      <c r="AD103" s="65">
        <f t="shared" si="23"/>
        <v>18</v>
      </c>
      <c r="AE103" s="65">
        <f t="shared" si="23"/>
        <v>1104</v>
      </c>
      <c r="AF103" s="65">
        <f t="shared" si="25"/>
        <v>1122</v>
      </c>
      <c r="AG103" s="58"/>
      <c r="AH103" s="21"/>
      <c r="AI103" s="21"/>
      <c r="AJ103" s="21"/>
      <c r="AK103" s="21"/>
      <c r="AL103" s="21"/>
      <c r="AM103" s="56"/>
      <c r="AN103" s="56"/>
    </row>
    <row r="104" spans="1:41" s="55" customFormat="1" ht="42.75" customHeight="1" x14ac:dyDescent="0.2">
      <c r="A104" s="63">
        <v>27</v>
      </c>
      <c r="B104" s="63" t="s">
        <v>32</v>
      </c>
      <c r="C104" s="65">
        <v>0</v>
      </c>
      <c r="D104" s="65">
        <v>81</v>
      </c>
      <c r="E104" s="65">
        <v>0</v>
      </c>
      <c r="F104" s="65">
        <v>705</v>
      </c>
      <c r="G104" s="65">
        <v>0</v>
      </c>
      <c r="H104" s="65">
        <v>137</v>
      </c>
      <c r="I104" s="65">
        <v>0</v>
      </c>
      <c r="J104" s="65">
        <v>1172</v>
      </c>
      <c r="K104" s="65">
        <v>0</v>
      </c>
      <c r="L104" s="65">
        <v>86</v>
      </c>
      <c r="M104" s="65">
        <v>0</v>
      </c>
      <c r="N104" s="65">
        <v>706</v>
      </c>
      <c r="O104" s="65">
        <v>0</v>
      </c>
      <c r="P104" s="65">
        <v>0</v>
      </c>
      <c r="Q104" s="65">
        <v>0</v>
      </c>
      <c r="R104" s="65">
        <v>3</v>
      </c>
      <c r="S104" s="65">
        <v>0</v>
      </c>
      <c r="T104" s="65">
        <v>0</v>
      </c>
      <c r="U104" s="65">
        <v>0</v>
      </c>
      <c r="V104" s="65">
        <v>0</v>
      </c>
      <c r="W104" s="65">
        <v>0</v>
      </c>
      <c r="X104" s="65">
        <v>0</v>
      </c>
      <c r="Y104" s="65">
        <v>0</v>
      </c>
      <c r="Z104" s="65">
        <v>0</v>
      </c>
      <c r="AA104" s="65">
        <f>C104+G104+K104+O104+S104+W104</f>
        <v>0</v>
      </c>
      <c r="AB104" s="65">
        <f t="shared" si="35"/>
        <v>304</v>
      </c>
      <c r="AC104" s="65">
        <f t="shared" si="24"/>
        <v>304</v>
      </c>
      <c r="AD104" s="65">
        <f t="shared" si="23"/>
        <v>0</v>
      </c>
      <c r="AE104" s="65">
        <f t="shared" si="23"/>
        <v>2586</v>
      </c>
      <c r="AF104" s="65">
        <f t="shared" si="25"/>
        <v>2586</v>
      </c>
      <c r="AG104" s="58"/>
      <c r="AH104" s="21"/>
      <c r="AI104" s="21"/>
      <c r="AJ104" s="21"/>
      <c r="AK104" s="21"/>
      <c r="AL104" s="21"/>
      <c r="AM104" s="56"/>
      <c r="AN104" s="56"/>
    </row>
    <row r="105" spans="1:41" s="55" customFormat="1" ht="42.75" customHeight="1" x14ac:dyDescent="0.2">
      <c r="A105" s="63">
        <v>28</v>
      </c>
      <c r="B105" s="63" t="s">
        <v>33</v>
      </c>
      <c r="C105" s="65">
        <v>0</v>
      </c>
      <c r="D105" s="65">
        <v>67</v>
      </c>
      <c r="E105" s="65">
        <v>0</v>
      </c>
      <c r="F105" s="65">
        <v>838</v>
      </c>
      <c r="G105" s="65">
        <v>0</v>
      </c>
      <c r="H105" s="65">
        <v>45</v>
      </c>
      <c r="I105" s="65">
        <v>0</v>
      </c>
      <c r="J105" s="65">
        <v>929</v>
      </c>
      <c r="K105" s="65">
        <v>0</v>
      </c>
      <c r="L105" s="65">
        <v>49</v>
      </c>
      <c r="M105" s="65">
        <v>0</v>
      </c>
      <c r="N105" s="65">
        <v>855</v>
      </c>
      <c r="O105" s="65">
        <v>0</v>
      </c>
      <c r="P105" s="65">
        <v>0</v>
      </c>
      <c r="Q105" s="65">
        <v>0</v>
      </c>
      <c r="R105" s="65">
        <v>5</v>
      </c>
      <c r="S105" s="65">
        <v>0</v>
      </c>
      <c r="T105" s="65">
        <v>0</v>
      </c>
      <c r="U105" s="65">
        <v>0</v>
      </c>
      <c r="V105" s="65">
        <v>0</v>
      </c>
      <c r="W105" s="65">
        <v>0</v>
      </c>
      <c r="X105" s="65">
        <v>0</v>
      </c>
      <c r="Y105" s="65">
        <v>0</v>
      </c>
      <c r="Z105" s="65">
        <v>0</v>
      </c>
      <c r="AA105" s="65">
        <f>C105+G105+K105+O105+S105+W105</f>
        <v>0</v>
      </c>
      <c r="AB105" s="65">
        <f t="shared" si="35"/>
        <v>161</v>
      </c>
      <c r="AC105" s="65">
        <f t="shared" si="24"/>
        <v>161</v>
      </c>
      <c r="AD105" s="65">
        <f t="shared" si="23"/>
        <v>0</v>
      </c>
      <c r="AE105" s="65">
        <f t="shared" si="23"/>
        <v>2627</v>
      </c>
      <c r="AF105" s="65">
        <f t="shared" si="25"/>
        <v>2627</v>
      </c>
      <c r="AG105" s="58"/>
      <c r="AH105" s="21"/>
      <c r="AI105" s="21"/>
      <c r="AJ105" s="21"/>
      <c r="AK105" s="21"/>
      <c r="AL105" s="21"/>
      <c r="AM105" s="56"/>
      <c r="AN105" s="56"/>
    </row>
    <row r="106" spans="1:41" s="165" customFormat="1" ht="42.75" customHeight="1" x14ac:dyDescent="0.2">
      <c r="A106" s="641" t="s">
        <v>34</v>
      </c>
      <c r="B106" s="642"/>
      <c r="C106" s="66">
        <f>SUM(C102:C105)</f>
        <v>0</v>
      </c>
      <c r="D106" s="66">
        <f t="shared" ref="D106:AA106" si="37">SUM(D102:D105)</f>
        <v>238</v>
      </c>
      <c r="E106" s="66">
        <f t="shared" si="37"/>
        <v>21</v>
      </c>
      <c r="F106" s="66">
        <f t="shared" si="37"/>
        <v>2647</v>
      </c>
      <c r="G106" s="66">
        <f t="shared" si="37"/>
        <v>7</v>
      </c>
      <c r="H106" s="66">
        <f t="shared" si="37"/>
        <v>249</v>
      </c>
      <c r="I106" s="66">
        <f t="shared" si="37"/>
        <v>57</v>
      </c>
      <c r="J106" s="66">
        <f t="shared" si="37"/>
        <v>3036</v>
      </c>
      <c r="K106" s="66">
        <f t="shared" si="37"/>
        <v>3</v>
      </c>
      <c r="L106" s="66">
        <f t="shared" si="37"/>
        <v>253</v>
      </c>
      <c r="M106" s="66">
        <f t="shared" si="37"/>
        <v>80</v>
      </c>
      <c r="N106" s="66">
        <f t="shared" si="37"/>
        <v>2793</v>
      </c>
      <c r="O106" s="66">
        <f t="shared" si="37"/>
        <v>1</v>
      </c>
      <c r="P106" s="66">
        <f t="shared" si="37"/>
        <v>2</v>
      </c>
      <c r="Q106" s="66">
        <f t="shared" si="37"/>
        <v>20</v>
      </c>
      <c r="R106" s="66">
        <f t="shared" si="37"/>
        <v>32</v>
      </c>
      <c r="S106" s="66">
        <f t="shared" si="37"/>
        <v>0</v>
      </c>
      <c r="T106" s="66">
        <f t="shared" si="37"/>
        <v>0</v>
      </c>
      <c r="U106" s="66">
        <f t="shared" si="37"/>
        <v>2</v>
      </c>
      <c r="V106" s="66">
        <f t="shared" si="37"/>
        <v>0</v>
      </c>
      <c r="W106" s="66">
        <f t="shared" si="37"/>
        <v>0</v>
      </c>
      <c r="X106" s="66">
        <f t="shared" si="37"/>
        <v>0</v>
      </c>
      <c r="Y106" s="66">
        <f t="shared" si="37"/>
        <v>0</v>
      </c>
      <c r="Z106" s="66">
        <f t="shared" si="37"/>
        <v>0</v>
      </c>
      <c r="AA106" s="66">
        <f t="shared" si="37"/>
        <v>11</v>
      </c>
      <c r="AB106" s="66">
        <f t="shared" si="35"/>
        <v>742</v>
      </c>
      <c r="AC106" s="66">
        <f t="shared" si="24"/>
        <v>753</v>
      </c>
      <c r="AD106" s="66">
        <f t="shared" si="23"/>
        <v>180</v>
      </c>
      <c r="AE106" s="66">
        <f t="shared" si="23"/>
        <v>8508</v>
      </c>
      <c r="AF106" s="66">
        <f t="shared" si="25"/>
        <v>8688</v>
      </c>
      <c r="AG106" s="59"/>
      <c r="AH106" s="158"/>
      <c r="AI106" s="158"/>
      <c r="AJ106" s="19"/>
      <c r="AK106" s="19"/>
      <c r="AL106" s="19"/>
      <c r="AM106" s="44"/>
      <c r="AN106" s="44"/>
    </row>
    <row r="107" spans="1:41" s="55" customFormat="1" ht="42.75" customHeight="1" x14ac:dyDescent="0.2">
      <c r="A107" s="63">
        <v>29</v>
      </c>
      <c r="B107" s="63" t="s">
        <v>35</v>
      </c>
      <c r="C107" s="65">
        <v>0</v>
      </c>
      <c r="D107" s="65">
        <v>56</v>
      </c>
      <c r="E107" s="65">
        <v>1</v>
      </c>
      <c r="F107" s="65">
        <v>513</v>
      </c>
      <c r="G107" s="65">
        <v>0</v>
      </c>
      <c r="H107" s="65">
        <v>26</v>
      </c>
      <c r="I107" s="65">
        <v>7</v>
      </c>
      <c r="J107" s="65">
        <v>425</v>
      </c>
      <c r="K107" s="65">
        <v>0</v>
      </c>
      <c r="L107" s="65">
        <v>29</v>
      </c>
      <c r="M107" s="65">
        <v>46</v>
      </c>
      <c r="N107" s="65">
        <v>402</v>
      </c>
      <c r="O107" s="65">
        <v>0</v>
      </c>
      <c r="P107" s="65">
        <v>0</v>
      </c>
      <c r="Q107" s="65">
        <v>14</v>
      </c>
      <c r="R107" s="65">
        <v>2</v>
      </c>
      <c r="S107" s="65">
        <v>0</v>
      </c>
      <c r="T107" s="65">
        <v>0</v>
      </c>
      <c r="U107" s="65">
        <v>0</v>
      </c>
      <c r="V107" s="65">
        <v>0</v>
      </c>
      <c r="W107" s="65">
        <v>0</v>
      </c>
      <c r="X107" s="65">
        <v>0</v>
      </c>
      <c r="Y107" s="65">
        <v>1</v>
      </c>
      <c r="Z107" s="65">
        <v>0</v>
      </c>
      <c r="AA107" s="65">
        <f>C107+G107+K107+O107+S107+W107</f>
        <v>0</v>
      </c>
      <c r="AB107" s="65">
        <f t="shared" si="35"/>
        <v>111</v>
      </c>
      <c r="AC107" s="65">
        <f t="shared" si="24"/>
        <v>111</v>
      </c>
      <c r="AD107" s="65">
        <f t="shared" si="23"/>
        <v>69</v>
      </c>
      <c r="AE107" s="65">
        <f t="shared" si="23"/>
        <v>1342</v>
      </c>
      <c r="AF107" s="65">
        <f t="shared" si="25"/>
        <v>1411</v>
      </c>
      <c r="AG107" s="58"/>
      <c r="AH107" s="21"/>
      <c r="AI107" s="21"/>
      <c r="AJ107" s="21"/>
      <c r="AK107" s="21"/>
      <c r="AL107" s="21"/>
      <c r="AM107" s="56"/>
      <c r="AN107" s="56"/>
    </row>
    <row r="108" spans="1:41" s="55" customFormat="1" ht="42.75" customHeight="1" x14ac:dyDescent="0.2">
      <c r="A108" s="63">
        <v>30</v>
      </c>
      <c r="B108" s="63" t="s">
        <v>36</v>
      </c>
      <c r="C108" s="65">
        <v>4</v>
      </c>
      <c r="D108" s="65">
        <v>60</v>
      </c>
      <c r="E108" s="65">
        <v>8</v>
      </c>
      <c r="F108" s="65">
        <v>610</v>
      </c>
      <c r="G108" s="65">
        <v>2</v>
      </c>
      <c r="H108" s="65">
        <v>50</v>
      </c>
      <c r="I108" s="65">
        <v>4</v>
      </c>
      <c r="J108" s="65">
        <v>524</v>
      </c>
      <c r="K108" s="65">
        <v>2</v>
      </c>
      <c r="L108" s="65">
        <v>32</v>
      </c>
      <c r="M108" s="65">
        <v>20</v>
      </c>
      <c r="N108" s="65">
        <v>448</v>
      </c>
      <c r="O108" s="65">
        <v>0</v>
      </c>
      <c r="P108" s="65">
        <v>0</v>
      </c>
      <c r="Q108" s="65">
        <v>2</v>
      </c>
      <c r="R108" s="65">
        <v>0</v>
      </c>
      <c r="S108" s="65">
        <v>0</v>
      </c>
      <c r="T108" s="65">
        <v>0</v>
      </c>
      <c r="U108" s="65">
        <v>0</v>
      </c>
      <c r="V108" s="65">
        <v>0</v>
      </c>
      <c r="W108" s="65">
        <v>0</v>
      </c>
      <c r="X108" s="65">
        <v>0</v>
      </c>
      <c r="Y108" s="65">
        <v>1</v>
      </c>
      <c r="Z108" s="65">
        <v>3</v>
      </c>
      <c r="AA108" s="65">
        <f>C108+G108+K108+O108+S108+W108</f>
        <v>8</v>
      </c>
      <c r="AB108" s="65">
        <f t="shared" si="35"/>
        <v>142</v>
      </c>
      <c r="AC108" s="65">
        <f t="shared" si="24"/>
        <v>150</v>
      </c>
      <c r="AD108" s="65">
        <f t="shared" si="23"/>
        <v>35</v>
      </c>
      <c r="AE108" s="65">
        <f t="shared" si="23"/>
        <v>1585</v>
      </c>
      <c r="AF108" s="65">
        <f t="shared" si="25"/>
        <v>1620</v>
      </c>
      <c r="AG108" s="153"/>
      <c r="AH108" s="154"/>
      <c r="AI108" s="21"/>
      <c r="AJ108" s="21"/>
      <c r="AK108" s="21"/>
      <c r="AL108" s="56"/>
      <c r="AM108" s="56"/>
    </row>
    <row r="109" spans="1:41" s="55" customFormat="1" ht="42.75" customHeight="1" x14ac:dyDescent="0.2">
      <c r="A109" s="63">
        <v>31</v>
      </c>
      <c r="B109" s="63" t="s">
        <v>37</v>
      </c>
      <c r="C109" s="65">
        <v>0</v>
      </c>
      <c r="D109" s="65">
        <v>51</v>
      </c>
      <c r="E109" s="65">
        <v>0</v>
      </c>
      <c r="F109" s="65">
        <v>644</v>
      </c>
      <c r="G109" s="65">
        <v>0</v>
      </c>
      <c r="H109" s="65">
        <v>34</v>
      </c>
      <c r="I109" s="65">
        <v>0</v>
      </c>
      <c r="J109" s="65">
        <v>500</v>
      </c>
      <c r="K109" s="65">
        <v>0</v>
      </c>
      <c r="L109" s="65">
        <v>23</v>
      </c>
      <c r="M109" s="65">
        <v>0</v>
      </c>
      <c r="N109" s="65">
        <v>385</v>
      </c>
      <c r="O109" s="65">
        <v>0</v>
      </c>
      <c r="P109" s="65">
        <v>0</v>
      </c>
      <c r="Q109" s="65">
        <v>0</v>
      </c>
      <c r="R109" s="65">
        <v>4</v>
      </c>
      <c r="S109" s="65">
        <v>0</v>
      </c>
      <c r="T109" s="65">
        <v>0</v>
      </c>
      <c r="U109" s="65">
        <v>0</v>
      </c>
      <c r="V109" s="65">
        <v>0</v>
      </c>
      <c r="W109" s="65">
        <v>0</v>
      </c>
      <c r="X109" s="65">
        <v>0</v>
      </c>
      <c r="Y109" s="65">
        <v>0</v>
      </c>
      <c r="Z109" s="65">
        <v>0</v>
      </c>
      <c r="AA109" s="65">
        <f>C109+G109+K109+O109+S109+W109</f>
        <v>0</v>
      </c>
      <c r="AB109" s="65">
        <f t="shared" si="35"/>
        <v>108</v>
      </c>
      <c r="AC109" s="65">
        <f t="shared" si="24"/>
        <v>108</v>
      </c>
      <c r="AD109" s="65">
        <f t="shared" si="23"/>
        <v>0</v>
      </c>
      <c r="AE109" s="65">
        <f t="shared" si="23"/>
        <v>1533</v>
      </c>
      <c r="AF109" s="65">
        <f t="shared" si="25"/>
        <v>1533</v>
      </c>
      <c r="AG109" s="153"/>
      <c r="AH109" s="154"/>
      <c r="AI109" s="21"/>
      <c r="AJ109" s="21"/>
      <c r="AK109" s="21"/>
      <c r="AL109" s="56"/>
      <c r="AM109" s="56"/>
    </row>
    <row r="110" spans="1:41" s="55" customFormat="1" ht="42.75" customHeight="1" x14ac:dyDescent="0.2">
      <c r="A110" s="63">
        <v>32</v>
      </c>
      <c r="B110" s="63" t="s">
        <v>38</v>
      </c>
      <c r="C110" s="65">
        <v>0</v>
      </c>
      <c r="D110" s="65">
        <v>48</v>
      </c>
      <c r="E110" s="65">
        <v>6</v>
      </c>
      <c r="F110" s="65">
        <v>840</v>
      </c>
      <c r="G110" s="65">
        <v>0</v>
      </c>
      <c r="H110" s="65">
        <v>28</v>
      </c>
      <c r="I110" s="65">
        <v>7</v>
      </c>
      <c r="J110" s="65">
        <v>603</v>
      </c>
      <c r="K110" s="65">
        <v>0</v>
      </c>
      <c r="L110" s="65">
        <v>16</v>
      </c>
      <c r="M110" s="65">
        <v>26</v>
      </c>
      <c r="N110" s="65">
        <v>363</v>
      </c>
      <c r="O110" s="65">
        <v>0</v>
      </c>
      <c r="P110" s="65">
        <v>0</v>
      </c>
      <c r="Q110" s="65">
        <v>7</v>
      </c>
      <c r="R110" s="65">
        <v>0</v>
      </c>
      <c r="S110" s="65">
        <v>0</v>
      </c>
      <c r="T110" s="65">
        <v>0</v>
      </c>
      <c r="U110" s="65">
        <v>0</v>
      </c>
      <c r="V110" s="65">
        <v>0</v>
      </c>
      <c r="W110" s="65">
        <v>0</v>
      </c>
      <c r="X110" s="65">
        <v>0</v>
      </c>
      <c r="Y110" s="65">
        <v>0</v>
      </c>
      <c r="Z110" s="65">
        <v>0</v>
      </c>
      <c r="AA110" s="65">
        <f>C110+G110+K110+O110+S110+W110</f>
        <v>0</v>
      </c>
      <c r="AB110" s="65">
        <f t="shared" si="35"/>
        <v>92</v>
      </c>
      <c r="AC110" s="65">
        <f t="shared" si="24"/>
        <v>92</v>
      </c>
      <c r="AD110" s="65">
        <f t="shared" si="23"/>
        <v>46</v>
      </c>
      <c r="AE110" s="65">
        <f t="shared" si="23"/>
        <v>1806</v>
      </c>
      <c r="AF110" s="65">
        <f t="shared" si="25"/>
        <v>1852</v>
      </c>
      <c r="AG110" s="153"/>
      <c r="AH110" s="154"/>
      <c r="AI110" s="21"/>
      <c r="AJ110" s="21"/>
      <c r="AK110" s="21"/>
      <c r="AL110" s="56"/>
      <c r="AM110" s="56"/>
    </row>
    <row r="111" spans="1:41" s="165" customFormat="1" ht="51" customHeight="1" x14ac:dyDescent="0.2">
      <c r="A111" s="641" t="s">
        <v>39</v>
      </c>
      <c r="B111" s="642"/>
      <c r="C111" s="66">
        <f>C107+C108+C109+C110</f>
        <v>4</v>
      </c>
      <c r="D111" s="66">
        <f t="shared" ref="D111:Z111" si="38">D107+D108+D109+D110</f>
        <v>215</v>
      </c>
      <c r="E111" s="66">
        <f t="shared" si="38"/>
        <v>15</v>
      </c>
      <c r="F111" s="66">
        <f t="shared" si="38"/>
        <v>2607</v>
      </c>
      <c r="G111" s="66">
        <f t="shared" si="38"/>
        <v>2</v>
      </c>
      <c r="H111" s="66">
        <f t="shared" si="38"/>
        <v>138</v>
      </c>
      <c r="I111" s="66">
        <f t="shared" si="38"/>
        <v>18</v>
      </c>
      <c r="J111" s="66">
        <f t="shared" si="38"/>
        <v>2052</v>
      </c>
      <c r="K111" s="66">
        <f t="shared" si="38"/>
        <v>2</v>
      </c>
      <c r="L111" s="66">
        <f t="shared" si="38"/>
        <v>100</v>
      </c>
      <c r="M111" s="66">
        <f t="shared" si="38"/>
        <v>92</v>
      </c>
      <c r="N111" s="66">
        <f t="shared" si="38"/>
        <v>1598</v>
      </c>
      <c r="O111" s="66">
        <f t="shared" si="38"/>
        <v>0</v>
      </c>
      <c r="P111" s="66">
        <f t="shared" si="38"/>
        <v>0</v>
      </c>
      <c r="Q111" s="66">
        <f t="shared" si="38"/>
        <v>23</v>
      </c>
      <c r="R111" s="66">
        <f t="shared" si="38"/>
        <v>6</v>
      </c>
      <c r="S111" s="66">
        <f t="shared" si="38"/>
        <v>0</v>
      </c>
      <c r="T111" s="66">
        <f t="shared" si="38"/>
        <v>0</v>
      </c>
      <c r="U111" s="66">
        <f t="shared" si="38"/>
        <v>0</v>
      </c>
      <c r="V111" s="66">
        <f t="shared" si="38"/>
        <v>0</v>
      </c>
      <c r="W111" s="66">
        <f t="shared" si="38"/>
        <v>0</v>
      </c>
      <c r="X111" s="66">
        <f t="shared" si="38"/>
        <v>0</v>
      </c>
      <c r="Y111" s="66">
        <f t="shared" si="38"/>
        <v>2</v>
      </c>
      <c r="Z111" s="66">
        <f t="shared" si="38"/>
        <v>3</v>
      </c>
      <c r="AA111" s="66">
        <f>SUM(AA107:AA110)</f>
        <v>8</v>
      </c>
      <c r="AB111" s="66">
        <f t="shared" si="35"/>
        <v>453</v>
      </c>
      <c r="AC111" s="66">
        <f t="shared" si="24"/>
        <v>461</v>
      </c>
      <c r="AD111" s="66">
        <f t="shared" si="23"/>
        <v>150</v>
      </c>
      <c r="AE111" s="66">
        <f t="shared" si="23"/>
        <v>6266</v>
      </c>
      <c r="AF111" s="66">
        <f t="shared" si="25"/>
        <v>6416</v>
      </c>
      <c r="AG111" s="155"/>
      <c r="AH111" s="73"/>
      <c r="AI111" s="19"/>
      <c r="AJ111" s="19"/>
      <c r="AK111" s="19"/>
      <c r="AL111" s="44"/>
      <c r="AM111" s="44"/>
    </row>
    <row r="112" spans="1:41" s="165" customFormat="1" ht="42.75" customHeight="1" x14ac:dyDescent="0.2">
      <c r="A112" s="641" t="s">
        <v>87</v>
      </c>
      <c r="B112" s="642"/>
      <c r="C112" s="66">
        <f>C106+C111</f>
        <v>4</v>
      </c>
      <c r="D112" s="66">
        <f t="shared" ref="D112:Z112" si="39">D106+D111</f>
        <v>453</v>
      </c>
      <c r="E112" s="66">
        <f t="shared" si="39"/>
        <v>36</v>
      </c>
      <c r="F112" s="66">
        <f t="shared" si="39"/>
        <v>5254</v>
      </c>
      <c r="G112" s="66">
        <f t="shared" si="39"/>
        <v>9</v>
      </c>
      <c r="H112" s="66">
        <f t="shared" si="39"/>
        <v>387</v>
      </c>
      <c r="I112" s="66">
        <f t="shared" si="39"/>
        <v>75</v>
      </c>
      <c r="J112" s="66">
        <f t="shared" si="39"/>
        <v>5088</v>
      </c>
      <c r="K112" s="66">
        <f t="shared" si="39"/>
        <v>5</v>
      </c>
      <c r="L112" s="66">
        <f t="shared" si="39"/>
        <v>353</v>
      </c>
      <c r="M112" s="66">
        <f t="shared" si="39"/>
        <v>172</v>
      </c>
      <c r="N112" s="66">
        <f t="shared" si="39"/>
        <v>4391</v>
      </c>
      <c r="O112" s="66">
        <f t="shared" si="39"/>
        <v>1</v>
      </c>
      <c r="P112" s="66">
        <f t="shared" si="39"/>
        <v>2</v>
      </c>
      <c r="Q112" s="66">
        <f t="shared" si="39"/>
        <v>43</v>
      </c>
      <c r="R112" s="66">
        <f t="shared" si="39"/>
        <v>38</v>
      </c>
      <c r="S112" s="66">
        <f t="shared" si="39"/>
        <v>0</v>
      </c>
      <c r="T112" s="66">
        <f t="shared" si="39"/>
        <v>0</v>
      </c>
      <c r="U112" s="66">
        <f t="shared" si="39"/>
        <v>2</v>
      </c>
      <c r="V112" s="66">
        <f t="shared" si="39"/>
        <v>0</v>
      </c>
      <c r="W112" s="66">
        <f t="shared" si="39"/>
        <v>0</v>
      </c>
      <c r="X112" s="66">
        <f t="shared" si="39"/>
        <v>0</v>
      </c>
      <c r="Y112" s="66">
        <f t="shared" si="39"/>
        <v>2</v>
      </c>
      <c r="Z112" s="66">
        <f t="shared" si="39"/>
        <v>3</v>
      </c>
      <c r="AA112" s="66">
        <f>AA106+AA111</f>
        <v>19</v>
      </c>
      <c r="AB112" s="66">
        <f t="shared" si="35"/>
        <v>1195</v>
      </c>
      <c r="AC112" s="66">
        <f t="shared" si="24"/>
        <v>1214</v>
      </c>
      <c r="AD112" s="66">
        <f t="shared" si="23"/>
        <v>330</v>
      </c>
      <c r="AE112" s="66">
        <f t="shared" si="23"/>
        <v>14774</v>
      </c>
      <c r="AF112" s="66">
        <f t="shared" si="25"/>
        <v>15104</v>
      </c>
      <c r="AG112" s="155"/>
      <c r="AH112" s="73"/>
      <c r="AI112" s="19"/>
      <c r="AJ112" s="19"/>
      <c r="AK112" s="19"/>
      <c r="AL112" s="44"/>
      <c r="AM112" s="44"/>
    </row>
    <row r="113" spans="1:40" s="165" customFormat="1" ht="42.75" customHeight="1" x14ac:dyDescent="0.2">
      <c r="A113" s="643" t="s">
        <v>40</v>
      </c>
      <c r="B113" s="643"/>
      <c r="C113" s="66">
        <f>C76+C87+C101+C112</f>
        <v>9</v>
      </c>
      <c r="D113" s="66">
        <f t="shared" ref="D113:AA113" si="40">D76+D87+D101+D112</f>
        <v>559</v>
      </c>
      <c r="E113" s="66">
        <f t="shared" si="40"/>
        <v>82</v>
      </c>
      <c r="F113" s="66">
        <f t="shared" si="40"/>
        <v>6865</v>
      </c>
      <c r="G113" s="66">
        <f t="shared" si="40"/>
        <v>24</v>
      </c>
      <c r="H113" s="66">
        <f t="shared" si="40"/>
        <v>511</v>
      </c>
      <c r="I113" s="66">
        <f t="shared" si="40"/>
        <v>183</v>
      </c>
      <c r="J113" s="66">
        <f t="shared" si="40"/>
        <v>7248</v>
      </c>
      <c r="K113" s="66">
        <f t="shared" si="40"/>
        <v>16</v>
      </c>
      <c r="L113" s="66">
        <f t="shared" si="40"/>
        <v>434</v>
      </c>
      <c r="M113" s="66">
        <f t="shared" si="40"/>
        <v>385</v>
      </c>
      <c r="N113" s="66">
        <f t="shared" si="40"/>
        <v>5930</v>
      </c>
      <c r="O113" s="66">
        <f t="shared" si="40"/>
        <v>6</v>
      </c>
      <c r="P113" s="66">
        <f t="shared" si="40"/>
        <v>3</v>
      </c>
      <c r="Q113" s="66">
        <f t="shared" si="40"/>
        <v>93</v>
      </c>
      <c r="R113" s="66">
        <f t="shared" si="40"/>
        <v>83</v>
      </c>
      <c r="S113" s="66">
        <f t="shared" si="40"/>
        <v>0</v>
      </c>
      <c r="T113" s="66">
        <f t="shared" si="40"/>
        <v>0</v>
      </c>
      <c r="U113" s="66">
        <f t="shared" si="40"/>
        <v>5</v>
      </c>
      <c r="V113" s="66">
        <f t="shared" si="40"/>
        <v>0</v>
      </c>
      <c r="W113" s="66">
        <f t="shared" si="40"/>
        <v>0</v>
      </c>
      <c r="X113" s="66">
        <f t="shared" si="40"/>
        <v>0</v>
      </c>
      <c r="Y113" s="66">
        <f t="shared" si="40"/>
        <v>2</v>
      </c>
      <c r="Z113" s="66">
        <f t="shared" si="40"/>
        <v>6</v>
      </c>
      <c r="AA113" s="66">
        <f t="shared" si="40"/>
        <v>55</v>
      </c>
      <c r="AB113" s="66">
        <f t="shared" si="35"/>
        <v>1507</v>
      </c>
      <c r="AC113" s="66">
        <f t="shared" si="24"/>
        <v>1562</v>
      </c>
      <c r="AD113" s="66">
        <f t="shared" si="23"/>
        <v>750</v>
      </c>
      <c r="AE113" s="66">
        <f t="shared" si="23"/>
        <v>20132</v>
      </c>
      <c r="AF113" s="66">
        <f t="shared" si="25"/>
        <v>20882</v>
      </c>
      <c r="AG113" s="155"/>
      <c r="AH113" s="168"/>
      <c r="AI113" s="73"/>
      <c r="AJ113" s="19"/>
      <c r="AK113" s="163"/>
      <c r="AL113" s="19"/>
      <c r="AM113" s="44"/>
      <c r="AN113" s="44"/>
    </row>
    <row r="114" spans="1:40" s="165" customFormat="1" ht="38.25" customHeight="1" x14ac:dyDescent="0.2">
      <c r="A114" s="159"/>
      <c r="B114" s="159"/>
      <c r="C114" s="159"/>
      <c r="D114" s="159">
        <f>C113+D113</f>
        <v>568</v>
      </c>
      <c r="E114" s="159"/>
      <c r="F114" s="159"/>
      <c r="G114" s="159"/>
      <c r="H114" s="159">
        <f>G113+H113</f>
        <v>535</v>
      </c>
      <c r="I114" s="159"/>
      <c r="J114" s="159"/>
      <c r="K114" s="159"/>
      <c r="L114" s="159">
        <f>K113+L113</f>
        <v>450</v>
      </c>
      <c r="M114" s="159"/>
      <c r="N114" s="159"/>
      <c r="O114" s="159"/>
      <c r="P114" s="159">
        <f>O113+P113</f>
        <v>9</v>
      </c>
      <c r="Q114" s="159"/>
      <c r="R114" s="159"/>
      <c r="S114" s="159"/>
      <c r="T114" s="159">
        <f>S113+T113</f>
        <v>0</v>
      </c>
      <c r="U114" s="159"/>
      <c r="V114" s="159"/>
      <c r="W114" s="159"/>
      <c r="X114" s="159">
        <f>W113+X113</f>
        <v>0</v>
      </c>
      <c r="Y114" s="159"/>
      <c r="Z114" s="159"/>
      <c r="AA114" s="159"/>
      <c r="AB114" s="159"/>
      <c r="AC114" s="159">
        <f>D114+H114+L114+P114+T114+X114</f>
        <v>1562</v>
      </c>
      <c r="AD114" s="159"/>
      <c r="AE114" s="159"/>
      <c r="AF114" s="159">
        <f>E113+F113+I113+J113+M113+N113+Q113+R113+U113+V113+Y113+Z113</f>
        <v>20882</v>
      </c>
      <c r="AG114" s="158"/>
      <c r="AH114" s="19"/>
      <c r="AI114" s="19"/>
      <c r="AJ114" s="19"/>
      <c r="AK114" s="163"/>
      <c r="AL114" s="19"/>
      <c r="AM114" s="44"/>
      <c r="AN114" s="44"/>
    </row>
    <row r="115" spans="1:40" s="165" customFormat="1" ht="38.25" customHeight="1" x14ac:dyDescent="0.2">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8"/>
      <c r="AH115" s="19"/>
      <c r="AI115" s="19"/>
      <c r="AJ115" s="19"/>
      <c r="AK115" s="163"/>
      <c r="AL115" s="19"/>
      <c r="AM115" s="44"/>
      <c r="AN115" s="44"/>
    </row>
    <row r="116" spans="1:40" s="165" customFormat="1" ht="38.25" customHeight="1" x14ac:dyDescent="0.2">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8"/>
      <c r="AH116" s="19"/>
      <c r="AI116" s="19"/>
      <c r="AJ116" s="19"/>
      <c r="AK116" s="163"/>
      <c r="AL116" s="19"/>
      <c r="AM116" s="44"/>
      <c r="AN116" s="44"/>
    </row>
    <row r="117" spans="1:40" s="165" customFormat="1" ht="31.5" customHeight="1" x14ac:dyDescent="0.2">
      <c r="A117" s="159"/>
      <c r="B117" s="159"/>
      <c r="C117" s="644" t="s">
        <v>136</v>
      </c>
      <c r="D117" s="644"/>
      <c r="E117" s="644"/>
      <c r="F117" s="644"/>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8"/>
      <c r="AH117" s="163"/>
      <c r="AI117" s="163"/>
      <c r="AJ117" s="163"/>
      <c r="AK117" s="163"/>
      <c r="AL117" s="163"/>
      <c r="AM117" s="56"/>
      <c r="AN117" s="56"/>
    </row>
    <row r="118" spans="1:40" s="99" customFormat="1" ht="67.5" customHeight="1" x14ac:dyDescent="0.2">
      <c r="A118" s="167"/>
      <c r="B118" s="167"/>
      <c r="C118" s="644"/>
      <c r="D118" s="644"/>
      <c r="E118" s="644"/>
      <c r="F118" s="644"/>
      <c r="G118" s="101"/>
      <c r="H118" s="101"/>
      <c r="I118" s="167"/>
      <c r="J118" s="167"/>
      <c r="K118" s="167"/>
      <c r="L118" s="167"/>
      <c r="M118" s="167"/>
      <c r="N118" s="167"/>
      <c r="O118" s="167"/>
      <c r="P118" s="167"/>
      <c r="Q118" s="167"/>
      <c r="R118" s="167"/>
      <c r="S118" s="167"/>
      <c r="T118" s="100"/>
      <c r="U118" s="167"/>
      <c r="V118" s="167"/>
      <c r="W118" s="167"/>
      <c r="X118" s="167"/>
      <c r="Y118" s="167"/>
      <c r="Z118" s="167"/>
      <c r="AA118" s="167"/>
      <c r="AB118" s="644" t="s">
        <v>163</v>
      </c>
      <c r="AC118" s="644"/>
      <c r="AD118" s="644"/>
      <c r="AE118" s="644"/>
      <c r="AF118" s="167"/>
      <c r="AG118" s="167"/>
      <c r="AM118" s="102"/>
      <c r="AN118" s="102"/>
    </row>
    <row r="119" spans="1:40" s="99" customFormat="1" ht="31.5" customHeight="1" x14ac:dyDescent="0.2">
      <c r="A119" s="167"/>
      <c r="B119" s="167"/>
      <c r="C119" s="644"/>
      <c r="D119" s="644"/>
      <c r="E119" s="644"/>
      <c r="F119" s="644"/>
      <c r="G119" s="101"/>
      <c r="H119" s="101"/>
      <c r="I119" s="167"/>
      <c r="J119" s="167"/>
      <c r="K119" s="167"/>
      <c r="L119" s="167"/>
      <c r="M119" s="167"/>
      <c r="N119" s="167"/>
      <c r="O119" s="167"/>
      <c r="P119" s="167"/>
      <c r="Q119" s="167"/>
      <c r="R119" s="167"/>
      <c r="S119" s="167"/>
      <c r="T119" s="167"/>
      <c r="U119" s="167"/>
      <c r="V119" s="167"/>
      <c r="W119" s="167"/>
      <c r="X119" s="167"/>
      <c r="Y119" s="167"/>
      <c r="Z119" s="167"/>
      <c r="AA119" s="167"/>
      <c r="AB119" s="644"/>
      <c r="AC119" s="644"/>
      <c r="AD119" s="644"/>
      <c r="AE119" s="644"/>
      <c r="AF119" s="167"/>
      <c r="AG119" s="167"/>
      <c r="AM119" s="102"/>
      <c r="AN119" s="102"/>
    </row>
    <row r="120" spans="1:40" s="93" customFormat="1" ht="50.25" customHeight="1" x14ac:dyDescent="0.2">
      <c r="A120" s="100"/>
      <c r="B120" s="100"/>
      <c r="C120" s="644"/>
      <c r="D120" s="644"/>
      <c r="E120" s="644"/>
      <c r="F120" s="644"/>
      <c r="G120" s="103"/>
      <c r="H120" s="103"/>
      <c r="I120" s="100"/>
      <c r="J120" s="100"/>
      <c r="K120" s="100"/>
      <c r="L120" s="100"/>
      <c r="M120" s="100"/>
      <c r="N120" s="167"/>
      <c r="O120" s="100"/>
      <c r="P120" s="100"/>
      <c r="Q120" s="100"/>
      <c r="R120" s="100"/>
      <c r="S120" s="100"/>
      <c r="T120" s="100"/>
      <c r="U120" s="100"/>
      <c r="V120" s="100"/>
      <c r="W120" s="100"/>
      <c r="X120" s="100"/>
      <c r="Y120" s="100"/>
      <c r="Z120" s="100"/>
      <c r="AA120" s="100"/>
      <c r="AB120" s="644"/>
      <c r="AC120" s="644"/>
      <c r="AD120" s="644"/>
      <c r="AE120" s="644"/>
      <c r="AF120" s="100"/>
      <c r="AG120" s="167"/>
      <c r="AH120" s="99"/>
      <c r="AI120" s="99"/>
      <c r="AJ120" s="99"/>
      <c r="AK120" s="99"/>
      <c r="AL120" s="99"/>
      <c r="AM120" s="104"/>
      <c r="AN120" s="104"/>
    </row>
    <row r="121" spans="1:40" s="165" customFormat="1" ht="31.5" customHeight="1" x14ac:dyDescent="0.2">
      <c r="A121" s="159"/>
      <c r="B121" s="159"/>
      <c r="C121" s="159"/>
      <c r="D121" s="159"/>
      <c r="E121" s="159"/>
      <c r="F121" s="159"/>
      <c r="G121" s="159"/>
      <c r="H121" s="159"/>
      <c r="I121" s="159"/>
      <c r="J121" s="159"/>
      <c r="K121" s="159"/>
      <c r="L121" s="159"/>
      <c r="M121" s="159"/>
      <c r="N121" s="159"/>
      <c r="O121" s="639"/>
      <c r="P121" s="639"/>
      <c r="Q121" s="639"/>
      <c r="R121" s="639"/>
      <c r="S121" s="159"/>
      <c r="T121" s="159"/>
      <c r="U121" s="159"/>
      <c r="V121" s="159"/>
      <c r="W121" s="159"/>
      <c r="X121" s="159"/>
      <c r="Y121" s="159"/>
      <c r="Z121" s="159"/>
      <c r="AA121" s="159"/>
      <c r="AB121" s="159"/>
      <c r="AC121" s="159"/>
      <c r="AD121" s="159"/>
      <c r="AE121" s="159"/>
      <c r="AF121" s="159"/>
      <c r="AG121" s="158"/>
      <c r="AH121" s="163"/>
      <c r="AI121" s="163"/>
      <c r="AJ121" s="163"/>
      <c r="AK121" s="163"/>
      <c r="AL121" s="163"/>
      <c r="AM121" s="56"/>
      <c r="AN121" s="56"/>
    </row>
    <row r="122" spans="1:40" s="165" customFormat="1" ht="48.75" customHeight="1" x14ac:dyDescent="0.2">
      <c r="A122" s="159"/>
      <c r="B122" s="159"/>
      <c r="C122" s="159"/>
      <c r="D122" s="159"/>
      <c r="E122" s="159"/>
      <c r="F122" s="159"/>
      <c r="G122" s="159"/>
      <c r="H122" s="159"/>
      <c r="I122" s="159"/>
      <c r="J122" s="159"/>
      <c r="K122" s="159"/>
      <c r="L122" s="159"/>
      <c r="M122" s="159"/>
      <c r="N122" s="159"/>
      <c r="O122" s="639"/>
      <c r="P122" s="639"/>
      <c r="Q122" s="639"/>
      <c r="R122" s="639"/>
      <c r="S122" s="159"/>
      <c r="T122" s="159"/>
      <c r="U122" s="159"/>
      <c r="V122" s="159"/>
      <c r="W122" s="159"/>
      <c r="X122" s="159"/>
      <c r="Y122" s="159"/>
      <c r="Z122" s="159"/>
      <c r="AA122" s="159"/>
      <c r="AB122" s="159"/>
      <c r="AC122" s="159"/>
      <c r="AD122" s="159"/>
      <c r="AE122" s="159"/>
      <c r="AF122" s="159"/>
      <c r="AG122" s="158"/>
      <c r="AH122" s="163"/>
      <c r="AI122" s="163"/>
      <c r="AJ122" s="163"/>
      <c r="AK122" s="163"/>
      <c r="AL122" s="163"/>
      <c r="AM122" s="56"/>
      <c r="AN122" s="56"/>
    </row>
    <row r="123" spans="1:40" s="163" customFormat="1" ht="51.75" customHeight="1" x14ac:dyDescent="0.2">
      <c r="A123" s="158"/>
      <c r="B123" s="158"/>
      <c r="C123" s="158"/>
      <c r="D123" s="158"/>
      <c r="E123" s="158"/>
      <c r="F123" s="158"/>
      <c r="G123" s="158"/>
      <c r="H123" s="158"/>
      <c r="I123" s="158"/>
      <c r="J123" s="158"/>
      <c r="K123" s="158"/>
      <c r="L123" s="158"/>
      <c r="M123" s="158"/>
      <c r="N123" s="640"/>
      <c r="O123" s="640"/>
      <c r="P123" s="640"/>
      <c r="Q123" s="640"/>
      <c r="R123" s="158"/>
      <c r="S123" s="158"/>
      <c r="T123" s="158"/>
      <c r="U123" s="158"/>
      <c r="V123" s="158"/>
      <c r="W123" s="158"/>
      <c r="X123" s="158"/>
      <c r="Y123" s="158"/>
      <c r="Z123" s="158"/>
      <c r="AA123" s="158"/>
      <c r="AB123" s="158"/>
      <c r="AC123" s="158"/>
      <c r="AD123" s="158"/>
      <c r="AE123" s="158"/>
      <c r="AF123" s="158"/>
      <c r="AG123" s="158"/>
      <c r="AM123" s="30"/>
      <c r="AN123" s="30"/>
    </row>
    <row r="124" spans="1:40" s="163" customFormat="1" ht="51.75" customHeight="1" x14ac:dyDescent="0.2">
      <c r="A124" s="158"/>
      <c r="B124" s="158"/>
      <c r="C124" s="158"/>
      <c r="D124" s="158"/>
      <c r="E124" s="158"/>
      <c r="F124" s="158"/>
      <c r="G124" s="158"/>
      <c r="H124" s="158"/>
      <c r="I124" s="158"/>
      <c r="J124" s="158"/>
      <c r="K124" s="158"/>
      <c r="L124" s="158"/>
      <c r="M124" s="158"/>
      <c r="N124" s="640"/>
      <c r="O124" s="640"/>
      <c r="P124" s="640"/>
      <c r="Q124" s="640"/>
      <c r="R124" s="158"/>
      <c r="S124" s="158"/>
      <c r="T124" s="158"/>
      <c r="U124" s="158"/>
      <c r="V124" s="158"/>
      <c r="W124" s="158"/>
      <c r="X124" s="158"/>
      <c r="Y124" s="158"/>
      <c r="Z124" s="158"/>
      <c r="AA124" s="158"/>
      <c r="AB124" s="158"/>
      <c r="AC124" s="158"/>
      <c r="AD124" s="158"/>
      <c r="AE124" s="158"/>
      <c r="AF124" s="158"/>
      <c r="AG124" s="158"/>
      <c r="AM124" s="30"/>
      <c r="AN124" s="30"/>
    </row>
    <row r="125" spans="1:40" s="158" customFormat="1" ht="51.75" customHeight="1" x14ac:dyDescent="0.2">
      <c r="AH125" s="21"/>
      <c r="AI125" s="21"/>
      <c r="AK125" s="19"/>
      <c r="AM125" s="30"/>
      <c r="AN125" s="30"/>
    </row>
    <row r="126" spans="1:40" s="20" customFormat="1" ht="51.75" customHeight="1" x14ac:dyDescent="0.2">
      <c r="AM126" s="30"/>
      <c r="AN126" s="30"/>
    </row>
    <row r="127" spans="1:40" s="20" customFormat="1" ht="51.75" customHeight="1" x14ac:dyDescent="0.2">
      <c r="AM127" s="30"/>
      <c r="AN127" s="30"/>
    </row>
    <row r="128" spans="1:40" s="20" customFormat="1" x14ac:dyDescent="0.2">
      <c r="AM128" s="30"/>
      <c r="AN128" s="30"/>
    </row>
    <row r="129" spans="1:40" s="20" customFormat="1" x14ac:dyDescent="0.2">
      <c r="AM129" s="30"/>
      <c r="AN129" s="30"/>
    </row>
    <row r="130" spans="1:40" s="20" customFormat="1" x14ac:dyDescent="0.2">
      <c r="AM130" s="30"/>
      <c r="AN130" s="30"/>
    </row>
    <row r="131" spans="1:40" s="18" customFormat="1" x14ac:dyDescent="0.2">
      <c r="A131" s="17"/>
      <c r="B131" s="17"/>
      <c r="AG131" s="20"/>
      <c r="AH131" s="20"/>
      <c r="AI131" s="20"/>
      <c r="AJ131" s="20"/>
      <c r="AK131" s="20"/>
      <c r="AL131" s="20"/>
      <c r="AM131" s="30"/>
      <c r="AN131" s="30"/>
    </row>
    <row r="132" spans="1:40" s="18" customFormat="1" x14ac:dyDescent="0.2">
      <c r="A132" s="17"/>
      <c r="B132" s="17"/>
      <c r="AG132" s="20"/>
      <c r="AH132" s="20"/>
      <c r="AI132" s="20"/>
      <c r="AJ132" s="20"/>
      <c r="AK132" s="20"/>
      <c r="AL132" s="20"/>
      <c r="AM132" s="30"/>
      <c r="AN132" s="30"/>
    </row>
    <row r="133" spans="1:40" s="18" customFormat="1" x14ac:dyDescent="0.2">
      <c r="A133" s="17"/>
      <c r="B133" s="17"/>
      <c r="AG133" s="20"/>
      <c r="AH133" s="20"/>
      <c r="AI133" s="20"/>
      <c r="AJ133" s="20"/>
      <c r="AK133" s="20"/>
      <c r="AL133" s="20"/>
      <c r="AM133" s="30"/>
      <c r="AN133" s="30"/>
    </row>
    <row r="134" spans="1:40" s="18" customFormat="1" x14ac:dyDescent="0.2">
      <c r="A134" s="17"/>
      <c r="B134" s="17"/>
      <c r="AG134" s="20"/>
      <c r="AH134" s="20"/>
      <c r="AI134" s="20"/>
      <c r="AJ134" s="20"/>
      <c r="AK134" s="20"/>
      <c r="AL134" s="20"/>
      <c r="AM134" s="30"/>
      <c r="AN134" s="30"/>
    </row>
    <row r="135" spans="1:40" s="18" customFormat="1" x14ac:dyDescent="0.2">
      <c r="A135" s="17"/>
      <c r="B135" s="17"/>
      <c r="AG135" s="20"/>
      <c r="AH135" s="20"/>
      <c r="AI135" s="20"/>
      <c r="AJ135" s="20"/>
      <c r="AK135" s="20"/>
      <c r="AL135" s="20"/>
    </row>
    <row r="136" spans="1:40" s="18" customFormat="1" x14ac:dyDescent="0.2">
      <c r="A136" s="17"/>
      <c r="B136" s="17"/>
      <c r="AG136" s="20"/>
      <c r="AH136" s="20"/>
      <c r="AI136" s="20"/>
      <c r="AJ136" s="20"/>
      <c r="AK136" s="20"/>
      <c r="AL136" s="20"/>
    </row>
  </sheetData>
  <mergeCells count="89">
    <mergeCell ref="A4:A5"/>
    <mergeCell ref="B4:B5"/>
    <mergeCell ref="C4:D4"/>
    <mergeCell ref="E4:F4"/>
    <mergeCell ref="G4:H4"/>
    <mergeCell ref="A2:AF2"/>
    <mergeCell ref="A1:AF1"/>
    <mergeCell ref="AH2:AL2"/>
    <mergeCell ref="AG3:AI3"/>
    <mergeCell ref="AK3:AL3"/>
    <mergeCell ref="O4:P4"/>
    <mergeCell ref="Q4:R4"/>
    <mergeCell ref="S4:T4"/>
    <mergeCell ref="U4:V4"/>
    <mergeCell ref="W4:X4"/>
    <mergeCell ref="A36:B36"/>
    <mergeCell ref="AI4:AI5"/>
    <mergeCell ref="AJ4:AK4"/>
    <mergeCell ref="AL4:AL5"/>
    <mergeCell ref="AM4:AR4"/>
    <mergeCell ref="A9:B9"/>
    <mergeCell ref="A13:B13"/>
    <mergeCell ref="Y4:Z4"/>
    <mergeCell ref="AA4:AB4"/>
    <mergeCell ref="AC4:AD4"/>
    <mergeCell ref="AE4:AF4"/>
    <mergeCell ref="I4:J4"/>
    <mergeCell ref="K4:L4"/>
    <mergeCell ref="AG4:AG5"/>
    <mergeCell ref="AH4:AH5"/>
    <mergeCell ref="M4:N4"/>
    <mergeCell ref="A14:B14"/>
    <mergeCell ref="A20:B20"/>
    <mergeCell ref="A25:B25"/>
    <mergeCell ref="A26:B26"/>
    <mergeCell ref="A31:B31"/>
    <mergeCell ref="AI62:AK63"/>
    <mergeCell ref="R63:T63"/>
    <mergeCell ref="AE64:AF64"/>
    <mergeCell ref="AH64:AL64"/>
    <mergeCell ref="A41:B41"/>
    <mergeCell ref="A42:B42"/>
    <mergeCell ref="A48:B48"/>
    <mergeCell ref="A53:B53"/>
    <mergeCell ref="A54:B54"/>
    <mergeCell ref="A56:B56"/>
    <mergeCell ref="K65:N65"/>
    <mergeCell ref="O65:R65"/>
    <mergeCell ref="Q66:R66"/>
    <mergeCell ref="B61:AF61"/>
    <mergeCell ref="D62:F63"/>
    <mergeCell ref="AA66:AC66"/>
    <mergeCell ref="AD66:AF66"/>
    <mergeCell ref="S65:V65"/>
    <mergeCell ref="W65:Z65"/>
    <mergeCell ref="AA65:AF65"/>
    <mergeCell ref="A87:B87"/>
    <mergeCell ref="S66:T66"/>
    <mergeCell ref="U66:V66"/>
    <mergeCell ref="W66:X66"/>
    <mergeCell ref="Y66:Z66"/>
    <mergeCell ref="C66:D66"/>
    <mergeCell ref="E66:F66"/>
    <mergeCell ref="G66:H66"/>
    <mergeCell ref="I66:J66"/>
    <mergeCell ref="K66:L66"/>
    <mergeCell ref="M66:N66"/>
    <mergeCell ref="O66:P66"/>
    <mergeCell ref="A65:A67"/>
    <mergeCell ref="B65:B67"/>
    <mergeCell ref="C65:F65"/>
    <mergeCell ref="G65:J65"/>
    <mergeCell ref="A71:B71"/>
    <mergeCell ref="A75:B75"/>
    <mergeCell ref="A76:B76"/>
    <mergeCell ref="A81:B81"/>
    <mergeCell ref="A86:B86"/>
    <mergeCell ref="N123:Q124"/>
    <mergeCell ref="A90:B90"/>
    <mergeCell ref="A95:B95"/>
    <mergeCell ref="A100:B100"/>
    <mergeCell ref="A101:B101"/>
    <mergeCell ref="A106:B106"/>
    <mergeCell ref="A111:B111"/>
    <mergeCell ref="A112:B112"/>
    <mergeCell ref="A113:B113"/>
    <mergeCell ref="C117:F120"/>
    <mergeCell ref="AB118:AE120"/>
    <mergeCell ref="O121:R122"/>
  </mergeCells>
  <pageMargins left="0.5" right="0" top="0.48" bottom="0.42" header="0.26" footer="0"/>
  <pageSetup paperSize="9" scale="17" orientation="landscape" r:id="rId1"/>
  <rowBreaks count="3" manualBreakCount="3">
    <brk id="1" max="45" man="1"/>
    <brk id="63" max="45" man="1"/>
    <brk id="121" max="16383"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5"/>
  <sheetViews>
    <sheetView tabSelected="1" view="pageBreakPreview" zoomScale="18" zoomScaleNormal="21" zoomScaleSheetLayoutView="18" zoomScalePageLayoutView="32" workbookViewId="0">
      <selection activeCell="AH1" sqref="AH1"/>
    </sheetView>
  </sheetViews>
  <sheetFormatPr defaultRowHeight="104.25" customHeight="1" x14ac:dyDescent="0.2"/>
  <cols>
    <col min="1" max="1" width="35.28515625" style="311" customWidth="1"/>
    <col min="2" max="2" width="78" style="432" customWidth="1"/>
    <col min="3" max="4" width="31.140625" style="260" customWidth="1"/>
    <col min="5" max="5" width="40.28515625" style="260" customWidth="1"/>
    <col min="6" max="6" width="41.42578125" style="260" customWidth="1"/>
    <col min="7" max="7" width="31.140625" style="260" customWidth="1"/>
    <col min="8" max="8" width="50.5703125" style="260" customWidth="1"/>
    <col min="9" max="9" width="31.140625" style="260" customWidth="1"/>
    <col min="10" max="10" width="39.85546875" style="260" customWidth="1"/>
    <col min="11" max="14" width="40.28515625" style="260" customWidth="1"/>
    <col min="15" max="18" width="31.140625" style="260" customWidth="1"/>
    <col min="19" max="19" width="36.7109375" style="260" customWidth="1"/>
    <col min="20" max="29" width="31.140625" style="260" customWidth="1"/>
    <col min="30" max="30" width="52" style="260" customWidth="1"/>
    <col min="31" max="31" width="38.28515625" style="260" customWidth="1"/>
    <col min="32" max="32" width="63.85546875" style="260" customWidth="1"/>
    <col min="33" max="33" width="41.42578125" style="260" customWidth="1"/>
    <col min="34" max="34" width="56.5703125" style="301" customWidth="1"/>
    <col min="35" max="35" width="31.140625" style="260" customWidth="1"/>
    <col min="36" max="36" width="39.28515625" style="260" customWidth="1"/>
    <col min="37" max="37" width="50.7109375" style="260" customWidth="1"/>
    <col min="38" max="38" width="53.5703125" style="260" customWidth="1"/>
    <col min="39" max="39" width="42.140625" style="260" customWidth="1"/>
    <col min="40" max="40" width="57.5703125" style="260" customWidth="1"/>
    <col min="41" max="41" width="63.85546875" style="260" customWidth="1"/>
    <col min="42" max="42" width="45.28515625" style="260" customWidth="1"/>
    <col min="43" max="43" width="20.7109375" style="260" bestFit="1" customWidth="1"/>
    <col min="44" max="44" width="15" style="260" customWidth="1"/>
    <col min="45" max="45" width="84.28515625" style="260" customWidth="1"/>
    <col min="46" max="46" width="9.140625" style="260"/>
    <col min="47" max="47" width="33.7109375" style="260" customWidth="1"/>
    <col min="48" max="16384" width="9.140625" style="260"/>
  </cols>
  <sheetData>
    <row r="1" spans="1:46" s="432" customFormat="1" ht="221.25" customHeight="1" x14ac:dyDescent="0.2">
      <c r="A1" s="678" t="s">
        <v>404</v>
      </c>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411"/>
    </row>
    <row r="2" spans="1:46" s="254" customFormat="1" ht="104.25" customHeight="1" x14ac:dyDescent="0.2">
      <c r="A2" s="701"/>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423"/>
      <c r="AH2" s="698"/>
      <c r="AI2" s="698"/>
      <c r="AJ2" s="698"/>
      <c r="AK2" s="698"/>
      <c r="AL2" s="698"/>
    </row>
    <row r="3" spans="1:46" s="555" customFormat="1" ht="104.25" customHeight="1" x14ac:dyDescent="0.2">
      <c r="A3" s="678" t="s">
        <v>335</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row>
    <row r="4" spans="1:46" s="172" customFormat="1" ht="104.25" customHeight="1" x14ac:dyDescent="0.2">
      <c r="B4" s="432"/>
      <c r="AG4" s="680" t="s">
        <v>442</v>
      </c>
      <c r="AH4" s="681"/>
      <c r="AI4" s="682"/>
      <c r="AK4" s="704" t="s">
        <v>406</v>
      </c>
      <c r="AL4" s="704"/>
    </row>
    <row r="5" spans="1:46" s="173" customFormat="1" ht="104.25" customHeight="1" x14ac:dyDescent="0.2">
      <c r="A5" s="699" t="s">
        <v>287</v>
      </c>
      <c r="B5" s="699" t="s">
        <v>286</v>
      </c>
      <c r="C5" s="685" t="s">
        <v>417</v>
      </c>
      <c r="D5" s="685"/>
      <c r="E5" s="685" t="s">
        <v>418</v>
      </c>
      <c r="F5" s="685"/>
      <c r="G5" s="685" t="s">
        <v>419</v>
      </c>
      <c r="H5" s="685"/>
      <c r="I5" s="685" t="s">
        <v>420</v>
      </c>
      <c r="J5" s="685"/>
      <c r="K5" s="685" t="s">
        <v>421</v>
      </c>
      <c r="L5" s="685"/>
      <c r="M5" s="685" t="s">
        <v>422</v>
      </c>
      <c r="N5" s="685"/>
      <c r="O5" s="685" t="s">
        <v>423</v>
      </c>
      <c r="P5" s="685"/>
      <c r="Q5" s="685" t="s">
        <v>424</v>
      </c>
      <c r="R5" s="685"/>
      <c r="S5" s="685" t="s">
        <v>425</v>
      </c>
      <c r="T5" s="685"/>
      <c r="U5" s="685" t="s">
        <v>426</v>
      </c>
      <c r="V5" s="685"/>
      <c r="W5" s="685" t="s">
        <v>427</v>
      </c>
      <c r="X5" s="685"/>
      <c r="Y5" s="685" t="s">
        <v>428</v>
      </c>
      <c r="Z5" s="685"/>
      <c r="AA5" s="685" t="s">
        <v>429</v>
      </c>
      <c r="AB5" s="685"/>
      <c r="AC5" s="685" t="s">
        <v>430</v>
      </c>
      <c r="AD5" s="685"/>
      <c r="AE5" s="685" t="s">
        <v>431</v>
      </c>
      <c r="AF5" s="685"/>
      <c r="AG5" s="683" t="s">
        <v>432</v>
      </c>
      <c r="AH5" s="683" t="s">
        <v>433</v>
      </c>
      <c r="AI5" s="683" t="s">
        <v>434</v>
      </c>
      <c r="AJ5" s="685" t="s">
        <v>409</v>
      </c>
      <c r="AK5" s="685"/>
      <c r="AL5" s="683" t="s">
        <v>412</v>
      </c>
      <c r="AM5" s="702"/>
      <c r="AN5" s="703"/>
      <c r="AO5" s="703"/>
      <c r="AP5" s="703"/>
      <c r="AQ5" s="703"/>
      <c r="AR5" s="703"/>
      <c r="AS5" s="703"/>
    </row>
    <row r="6" spans="1:46" s="173" customFormat="1" ht="104.25" customHeight="1" x14ac:dyDescent="0.2">
      <c r="A6" s="700"/>
      <c r="B6" s="700"/>
      <c r="C6" s="590" t="s">
        <v>413</v>
      </c>
      <c r="D6" s="590" t="s">
        <v>414</v>
      </c>
      <c r="E6" s="590" t="s">
        <v>413</v>
      </c>
      <c r="F6" s="590" t="s">
        <v>414</v>
      </c>
      <c r="G6" s="590" t="s">
        <v>413</v>
      </c>
      <c r="H6" s="590" t="s">
        <v>414</v>
      </c>
      <c r="I6" s="590" t="s">
        <v>413</v>
      </c>
      <c r="J6" s="590" t="s">
        <v>414</v>
      </c>
      <c r="K6" s="590" t="s">
        <v>413</v>
      </c>
      <c r="L6" s="590" t="s">
        <v>414</v>
      </c>
      <c r="M6" s="590" t="s">
        <v>413</v>
      </c>
      <c r="N6" s="590" t="s">
        <v>414</v>
      </c>
      <c r="O6" s="590" t="s">
        <v>413</v>
      </c>
      <c r="P6" s="590" t="s">
        <v>414</v>
      </c>
      <c r="Q6" s="590" t="s">
        <v>413</v>
      </c>
      <c r="R6" s="590" t="s">
        <v>414</v>
      </c>
      <c r="S6" s="590" t="s">
        <v>413</v>
      </c>
      <c r="T6" s="590" t="s">
        <v>414</v>
      </c>
      <c r="U6" s="590" t="s">
        <v>413</v>
      </c>
      <c r="V6" s="590" t="s">
        <v>414</v>
      </c>
      <c r="W6" s="590" t="s">
        <v>413</v>
      </c>
      <c r="X6" s="590" t="s">
        <v>414</v>
      </c>
      <c r="Y6" s="590" t="s">
        <v>413</v>
      </c>
      <c r="Z6" s="590" t="s">
        <v>414</v>
      </c>
      <c r="AA6" s="590" t="s">
        <v>413</v>
      </c>
      <c r="AB6" s="590" t="s">
        <v>414</v>
      </c>
      <c r="AC6" s="590" t="s">
        <v>413</v>
      </c>
      <c r="AD6" s="590" t="s">
        <v>414</v>
      </c>
      <c r="AE6" s="590" t="s">
        <v>413</v>
      </c>
      <c r="AF6" s="590" t="s">
        <v>414</v>
      </c>
      <c r="AG6" s="684"/>
      <c r="AH6" s="684"/>
      <c r="AI6" s="684"/>
      <c r="AJ6" s="590" t="s">
        <v>413</v>
      </c>
      <c r="AK6" s="590" t="s">
        <v>414</v>
      </c>
      <c r="AL6" s="684"/>
      <c r="AN6" s="433"/>
      <c r="AO6" s="433"/>
      <c r="AP6" s="433"/>
      <c r="AQ6" s="433"/>
      <c r="AR6" s="433"/>
      <c r="AS6" s="433"/>
      <c r="AT6" s="433"/>
    </row>
    <row r="7" spans="1:46" s="172" customFormat="1" ht="104.25" customHeight="1" x14ac:dyDescent="0.2">
      <c r="A7" s="417">
        <v>1</v>
      </c>
      <c r="B7" s="568" t="s">
        <v>288</v>
      </c>
      <c r="C7" s="417">
        <v>0</v>
      </c>
      <c r="D7" s="417">
        <v>0</v>
      </c>
      <c r="E7" s="493">
        <v>0</v>
      </c>
      <c r="F7" s="493">
        <v>0</v>
      </c>
      <c r="G7" s="417">
        <v>0</v>
      </c>
      <c r="H7" s="417">
        <v>0</v>
      </c>
      <c r="I7" s="417">
        <v>0</v>
      </c>
      <c r="J7" s="417">
        <v>0</v>
      </c>
      <c r="K7" s="417">
        <v>8</v>
      </c>
      <c r="L7" s="417">
        <v>0</v>
      </c>
      <c r="M7" s="417">
        <v>0</v>
      </c>
      <c r="N7" s="417">
        <v>0</v>
      </c>
      <c r="O7" s="417">
        <v>0</v>
      </c>
      <c r="P7" s="417">
        <v>0</v>
      </c>
      <c r="Q7" s="417">
        <v>0</v>
      </c>
      <c r="R7" s="417">
        <v>0</v>
      </c>
      <c r="S7" s="417">
        <v>0</v>
      </c>
      <c r="T7" s="417">
        <v>0</v>
      </c>
      <c r="U7" s="417">
        <v>0</v>
      </c>
      <c r="V7" s="417">
        <v>0</v>
      </c>
      <c r="W7" s="417">
        <v>0</v>
      </c>
      <c r="X7" s="417">
        <v>0</v>
      </c>
      <c r="Y7" s="417">
        <v>0</v>
      </c>
      <c r="Z7" s="417">
        <v>0</v>
      </c>
      <c r="AA7" s="417">
        <v>0</v>
      </c>
      <c r="AB7" s="417">
        <v>0</v>
      </c>
      <c r="AC7" s="417">
        <v>0</v>
      </c>
      <c r="AD7" s="417">
        <v>0</v>
      </c>
      <c r="AE7" s="417">
        <v>0</v>
      </c>
      <c r="AF7" s="417">
        <v>0</v>
      </c>
      <c r="AG7" s="417">
        <v>0</v>
      </c>
      <c r="AH7" s="417">
        <v>0</v>
      </c>
      <c r="AI7" s="417">
        <v>0</v>
      </c>
      <c r="AJ7" s="417">
        <f t="shared" ref="AJ7:AJ52" si="0">C7+E7+G7+I7+K7+M7+O7+Q7+S7+U7+W7+Y7+AA7+AC7+AE7+AG7+AH7+AI7</f>
        <v>8</v>
      </c>
      <c r="AK7" s="417">
        <f>D7+F7+H7+J7+L7+N7+P7+R7+T7+V7+X7+Z7+AB7+AD7+AF7</f>
        <v>0</v>
      </c>
      <c r="AL7" s="416">
        <f t="shared" ref="AL7:AL51" si="1">AJ7+AK7</f>
        <v>8</v>
      </c>
      <c r="AM7" s="298"/>
      <c r="AN7" s="434"/>
      <c r="AO7" s="434"/>
      <c r="AP7" s="435"/>
      <c r="AQ7" s="435"/>
      <c r="AR7" s="435"/>
      <c r="AS7" s="435"/>
      <c r="AT7" s="435"/>
    </row>
    <row r="8" spans="1:46" s="172" customFormat="1" ht="104.25" customHeight="1" x14ac:dyDescent="0.2">
      <c r="A8" s="417">
        <v>2</v>
      </c>
      <c r="B8" s="568" t="s">
        <v>289</v>
      </c>
      <c r="C8" s="417">
        <v>0</v>
      </c>
      <c r="D8" s="417">
        <v>0</v>
      </c>
      <c r="E8" s="493">
        <v>0</v>
      </c>
      <c r="F8" s="493">
        <v>0</v>
      </c>
      <c r="G8" s="417">
        <v>0</v>
      </c>
      <c r="H8" s="417">
        <v>0</v>
      </c>
      <c r="I8" s="417">
        <v>0</v>
      </c>
      <c r="J8" s="417">
        <v>0</v>
      </c>
      <c r="K8" s="417">
        <v>14</v>
      </c>
      <c r="L8" s="417">
        <v>0</v>
      </c>
      <c r="M8" s="417">
        <v>0</v>
      </c>
      <c r="N8" s="417">
        <v>0</v>
      </c>
      <c r="O8" s="417">
        <v>0</v>
      </c>
      <c r="P8" s="417">
        <v>0</v>
      </c>
      <c r="Q8" s="417">
        <v>0</v>
      </c>
      <c r="R8" s="417">
        <v>0</v>
      </c>
      <c r="S8" s="417">
        <v>1</v>
      </c>
      <c r="T8" s="417">
        <v>0</v>
      </c>
      <c r="U8" s="417">
        <v>0</v>
      </c>
      <c r="V8" s="417">
        <v>0</v>
      </c>
      <c r="W8" s="417">
        <v>0</v>
      </c>
      <c r="X8" s="417">
        <v>0</v>
      </c>
      <c r="Y8" s="417">
        <v>0</v>
      </c>
      <c r="Z8" s="417">
        <v>0</v>
      </c>
      <c r="AA8" s="417">
        <v>0</v>
      </c>
      <c r="AB8" s="417">
        <v>0</v>
      </c>
      <c r="AC8" s="417">
        <v>0</v>
      </c>
      <c r="AD8" s="417">
        <v>0</v>
      </c>
      <c r="AE8" s="417">
        <v>0</v>
      </c>
      <c r="AF8" s="417">
        <v>0</v>
      </c>
      <c r="AG8" s="417">
        <v>0</v>
      </c>
      <c r="AH8" s="417">
        <v>0</v>
      </c>
      <c r="AI8" s="417">
        <v>0</v>
      </c>
      <c r="AJ8" s="417">
        <f t="shared" si="0"/>
        <v>15</v>
      </c>
      <c r="AK8" s="417">
        <f t="shared" ref="AK8:AK52" si="2">D8+F8+H8+J8+L8+N8+P8+R8+T8+V8+X8+Z8+AB8+AD8+AF8</f>
        <v>0</v>
      </c>
      <c r="AL8" s="416">
        <f t="shared" si="1"/>
        <v>15</v>
      </c>
      <c r="AM8" s="298"/>
      <c r="AN8" s="436"/>
      <c r="AO8" s="434"/>
      <c r="AP8" s="437"/>
      <c r="AQ8" s="437"/>
      <c r="AR8" s="435"/>
      <c r="AS8" s="437"/>
      <c r="AT8" s="437"/>
    </row>
    <row r="9" spans="1:46" s="172" customFormat="1" ht="104.25" customHeight="1" x14ac:dyDescent="0.2">
      <c r="A9" s="417">
        <v>3</v>
      </c>
      <c r="B9" s="568" t="s">
        <v>290</v>
      </c>
      <c r="C9" s="417">
        <v>0</v>
      </c>
      <c r="D9" s="417">
        <v>0</v>
      </c>
      <c r="E9" s="493">
        <v>0</v>
      </c>
      <c r="F9" s="493">
        <v>0</v>
      </c>
      <c r="G9" s="417">
        <v>4</v>
      </c>
      <c r="H9" s="417">
        <v>0</v>
      </c>
      <c r="I9" s="417">
        <v>0</v>
      </c>
      <c r="J9" s="417">
        <v>0</v>
      </c>
      <c r="K9" s="417">
        <v>4</v>
      </c>
      <c r="L9" s="417">
        <v>0</v>
      </c>
      <c r="M9" s="417">
        <v>7</v>
      </c>
      <c r="N9" s="417">
        <v>0</v>
      </c>
      <c r="O9" s="417">
        <v>0</v>
      </c>
      <c r="P9" s="417">
        <v>0</v>
      </c>
      <c r="Q9" s="417">
        <v>0</v>
      </c>
      <c r="R9" s="417">
        <v>0</v>
      </c>
      <c r="S9" s="417">
        <v>16</v>
      </c>
      <c r="T9" s="417">
        <v>0</v>
      </c>
      <c r="U9" s="417">
        <v>0</v>
      </c>
      <c r="V9" s="417">
        <v>0</v>
      </c>
      <c r="W9" s="417">
        <v>0</v>
      </c>
      <c r="X9" s="417">
        <v>0</v>
      </c>
      <c r="Y9" s="417">
        <v>0</v>
      </c>
      <c r="Z9" s="417">
        <v>0</v>
      </c>
      <c r="AA9" s="417">
        <v>0</v>
      </c>
      <c r="AB9" s="417">
        <v>0</v>
      </c>
      <c r="AC9" s="417">
        <v>0</v>
      </c>
      <c r="AD9" s="417">
        <v>0</v>
      </c>
      <c r="AE9" s="417">
        <v>0</v>
      </c>
      <c r="AF9" s="417">
        <v>0</v>
      </c>
      <c r="AG9" s="417">
        <v>0</v>
      </c>
      <c r="AH9" s="417">
        <v>0</v>
      </c>
      <c r="AI9" s="417">
        <v>0</v>
      </c>
      <c r="AJ9" s="417">
        <f t="shared" si="0"/>
        <v>31</v>
      </c>
      <c r="AK9" s="417">
        <f t="shared" si="2"/>
        <v>0</v>
      </c>
      <c r="AL9" s="416">
        <f t="shared" si="1"/>
        <v>31</v>
      </c>
      <c r="AM9" s="298"/>
      <c r="AN9" s="434"/>
      <c r="AO9" s="434"/>
      <c r="AP9" s="435"/>
      <c r="AQ9" s="435"/>
      <c r="AR9" s="435"/>
      <c r="AS9" s="435"/>
      <c r="AT9" s="435"/>
    </row>
    <row r="10" spans="1:46" s="173" customFormat="1" ht="104.25" customHeight="1" x14ac:dyDescent="0.2">
      <c r="A10" s="689" t="s">
        <v>320</v>
      </c>
      <c r="B10" s="690"/>
      <c r="C10" s="416">
        <f>SUM(C7:C9)</f>
        <v>0</v>
      </c>
      <c r="D10" s="416">
        <f t="shared" ref="D10:AI10" si="3">SUM(D7:D9)</f>
        <v>0</v>
      </c>
      <c r="E10" s="416">
        <f t="shared" si="3"/>
        <v>0</v>
      </c>
      <c r="F10" s="416">
        <f t="shared" si="3"/>
        <v>0</v>
      </c>
      <c r="G10" s="416">
        <f t="shared" si="3"/>
        <v>4</v>
      </c>
      <c r="H10" s="416">
        <f t="shared" si="3"/>
        <v>0</v>
      </c>
      <c r="I10" s="416">
        <f t="shared" si="3"/>
        <v>0</v>
      </c>
      <c r="J10" s="416">
        <f t="shared" si="3"/>
        <v>0</v>
      </c>
      <c r="K10" s="416">
        <f t="shared" si="3"/>
        <v>26</v>
      </c>
      <c r="L10" s="416">
        <f t="shared" si="3"/>
        <v>0</v>
      </c>
      <c r="M10" s="416">
        <f t="shared" si="3"/>
        <v>7</v>
      </c>
      <c r="N10" s="416">
        <f t="shared" si="3"/>
        <v>0</v>
      </c>
      <c r="O10" s="416">
        <f t="shared" si="3"/>
        <v>0</v>
      </c>
      <c r="P10" s="416">
        <f t="shared" si="3"/>
        <v>0</v>
      </c>
      <c r="Q10" s="416">
        <f t="shared" si="3"/>
        <v>0</v>
      </c>
      <c r="R10" s="416">
        <f t="shared" si="3"/>
        <v>0</v>
      </c>
      <c r="S10" s="416">
        <f t="shared" si="3"/>
        <v>17</v>
      </c>
      <c r="T10" s="416">
        <f t="shared" si="3"/>
        <v>0</v>
      </c>
      <c r="U10" s="416">
        <f t="shared" si="3"/>
        <v>0</v>
      </c>
      <c r="V10" s="416">
        <f t="shared" si="3"/>
        <v>0</v>
      </c>
      <c r="W10" s="416">
        <f t="shared" si="3"/>
        <v>0</v>
      </c>
      <c r="X10" s="416">
        <f t="shared" si="3"/>
        <v>0</v>
      </c>
      <c r="Y10" s="416">
        <f t="shared" si="3"/>
        <v>0</v>
      </c>
      <c r="Z10" s="416">
        <f t="shared" si="3"/>
        <v>0</v>
      </c>
      <c r="AA10" s="416">
        <f t="shared" si="3"/>
        <v>0</v>
      </c>
      <c r="AB10" s="416">
        <f t="shared" si="3"/>
        <v>0</v>
      </c>
      <c r="AC10" s="416">
        <f t="shared" si="3"/>
        <v>0</v>
      </c>
      <c r="AD10" s="416">
        <f t="shared" si="3"/>
        <v>0</v>
      </c>
      <c r="AE10" s="416">
        <f t="shared" si="3"/>
        <v>0</v>
      </c>
      <c r="AF10" s="416">
        <f t="shared" si="3"/>
        <v>0</v>
      </c>
      <c r="AG10" s="416">
        <f t="shared" si="3"/>
        <v>0</v>
      </c>
      <c r="AH10" s="416">
        <f t="shared" si="3"/>
        <v>0</v>
      </c>
      <c r="AI10" s="416">
        <f t="shared" si="3"/>
        <v>0</v>
      </c>
      <c r="AJ10" s="416">
        <f t="shared" si="0"/>
        <v>54</v>
      </c>
      <c r="AK10" s="416">
        <f>D10+F10+H10+J10+L10+N10+P10+R10+T10+V10+X10+Z10+AB10+AD10+AF10</f>
        <v>0</v>
      </c>
      <c r="AL10" s="416">
        <f t="shared" si="1"/>
        <v>54</v>
      </c>
      <c r="AM10" s="438"/>
      <c r="AN10" s="439"/>
      <c r="AO10" s="439"/>
      <c r="AP10" s="433"/>
      <c r="AQ10" s="433"/>
      <c r="AR10" s="433"/>
      <c r="AS10" s="433"/>
      <c r="AT10" s="433"/>
    </row>
    <row r="11" spans="1:46" s="172" customFormat="1" ht="104.25" customHeight="1" x14ac:dyDescent="0.2">
      <c r="A11" s="417">
        <v>4</v>
      </c>
      <c r="B11" s="568" t="s">
        <v>291</v>
      </c>
      <c r="C11" s="417">
        <v>0</v>
      </c>
      <c r="D11" s="417">
        <v>0</v>
      </c>
      <c r="E11" s="493">
        <v>0</v>
      </c>
      <c r="F11" s="493">
        <v>0</v>
      </c>
      <c r="G11" s="417">
        <v>2</v>
      </c>
      <c r="H11" s="417">
        <v>0</v>
      </c>
      <c r="I11" s="417">
        <v>0</v>
      </c>
      <c r="J11" s="417">
        <v>0</v>
      </c>
      <c r="K11" s="417">
        <v>15</v>
      </c>
      <c r="L11" s="417">
        <v>0</v>
      </c>
      <c r="M11" s="417">
        <v>4</v>
      </c>
      <c r="N11" s="417">
        <v>0</v>
      </c>
      <c r="O11" s="417">
        <v>0</v>
      </c>
      <c r="P11" s="417">
        <v>0</v>
      </c>
      <c r="Q11" s="417">
        <v>0</v>
      </c>
      <c r="R11" s="417">
        <v>0</v>
      </c>
      <c r="S11" s="417">
        <v>1</v>
      </c>
      <c r="T11" s="417">
        <v>0</v>
      </c>
      <c r="U11" s="417">
        <v>0</v>
      </c>
      <c r="V11" s="417">
        <v>0</v>
      </c>
      <c r="W11" s="417">
        <v>0</v>
      </c>
      <c r="X11" s="417">
        <v>0</v>
      </c>
      <c r="Y11" s="417">
        <v>0</v>
      </c>
      <c r="Z11" s="417">
        <v>0</v>
      </c>
      <c r="AA11" s="417">
        <v>0</v>
      </c>
      <c r="AB11" s="417">
        <v>0</v>
      </c>
      <c r="AC11" s="417">
        <v>0</v>
      </c>
      <c r="AD11" s="417">
        <v>0</v>
      </c>
      <c r="AE11" s="417">
        <v>0</v>
      </c>
      <c r="AF11" s="417">
        <v>0</v>
      </c>
      <c r="AG11" s="417">
        <v>0</v>
      </c>
      <c r="AH11" s="417">
        <v>0</v>
      </c>
      <c r="AI11" s="417">
        <v>0</v>
      </c>
      <c r="AJ11" s="417">
        <f t="shared" si="0"/>
        <v>22</v>
      </c>
      <c r="AK11" s="417">
        <f t="shared" si="2"/>
        <v>0</v>
      </c>
      <c r="AL11" s="416">
        <f t="shared" si="1"/>
        <v>22</v>
      </c>
      <c r="AM11" s="298"/>
      <c r="AN11" s="259"/>
      <c r="AO11" s="434"/>
    </row>
    <row r="12" spans="1:46" s="172" customFormat="1" ht="104.25" customHeight="1" x14ac:dyDescent="0.2">
      <c r="A12" s="417">
        <v>5</v>
      </c>
      <c r="B12" s="568" t="s">
        <v>292</v>
      </c>
      <c r="C12" s="417">
        <v>0</v>
      </c>
      <c r="D12" s="417">
        <v>0</v>
      </c>
      <c r="E12" s="417">
        <v>0</v>
      </c>
      <c r="F12" s="417">
        <v>0</v>
      </c>
      <c r="G12" s="417">
        <v>0</v>
      </c>
      <c r="H12" s="417">
        <v>0</v>
      </c>
      <c r="I12" s="417">
        <v>0</v>
      </c>
      <c r="J12" s="417">
        <v>0</v>
      </c>
      <c r="K12" s="417">
        <v>12</v>
      </c>
      <c r="L12" s="417">
        <v>0</v>
      </c>
      <c r="M12" s="417">
        <v>1</v>
      </c>
      <c r="N12" s="417">
        <v>0</v>
      </c>
      <c r="O12" s="417">
        <v>0</v>
      </c>
      <c r="P12" s="417">
        <v>0</v>
      </c>
      <c r="Q12" s="417">
        <v>0</v>
      </c>
      <c r="R12" s="417">
        <v>0</v>
      </c>
      <c r="S12" s="417">
        <v>1</v>
      </c>
      <c r="T12" s="417">
        <v>0</v>
      </c>
      <c r="U12" s="417">
        <v>0</v>
      </c>
      <c r="V12" s="417">
        <v>0</v>
      </c>
      <c r="W12" s="417">
        <v>0</v>
      </c>
      <c r="X12" s="417">
        <v>0</v>
      </c>
      <c r="Y12" s="417">
        <v>2</v>
      </c>
      <c r="Z12" s="417">
        <v>0</v>
      </c>
      <c r="AA12" s="417">
        <v>0</v>
      </c>
      <c r="AB12" s="417">
        <v>0</v>
      </c>
      <c r="AC12" s="417">
        <v>0</v>
      </c>
      <c r="AD12" s="417">
        <v>0</v>
      </c>
      <c r="AE12" s="417">
        <v>0</v>
      </c>
      <c r="AF12" s="417">
        <v>0</v>
      </c>
      <c r="AG12" s="417">
        <v>0</v>
      </c>
      <c r="AH12" s="417">
        <v>0</v>
      </c>
      <c r="AI12" s="417">
        <v>4</v>
      </c>
      <c r="AJ12" s="417">
        <f t="shared" si="0"/>
        <v>20</v>
      </c>
      <c r="AK12" s="417">
        <f t="shared" si="2"/>
        <v>0</v>
      </c>
      <c r="AL12" s="416">
        <f t="shared" si="1"/>
        <v>20</v>
      </c>
      <c r="AM12" s="298"/>
      <c r="AN12" s="259"/>
      <c r="AO12" s="434"/>
    </row>
    <row r="13" spans="1:46" s="172" customFormat="1" ht="104.25" customHeight="1" x14ac:dyDescent="0.2">
      <c r="A13" s="417">
        <v>6</v>
      </c>
      <c r="B13" s="568" t="s">
        <v>293</v>
      </c>
      <c r="C13" s="417">
        <v>0</v>
      </c>
      <c r="D13" s="417">
        <v>0</v>
      </c>
      <c r="E13" s="417">
        <v>0</v>
      </c>
      <c r="F13" s="417">
        <v>0</v>
      </c>
      <c r="G13" s="417">
        <v>0</v>
      </c>
      <c r="H13" s="417">
        <v>0</v>
      </c>
      <c r="I13" s="417">
        <v>0</v>
      </c>
      <c r="J13" s="417">
        <v>0</v>
      </c>
      <c r="K13" s="417">
        <v>25</v>
      </c>
      <c r="L13" s="417">
        <v>0</v>
      </c>
      <c r="M13" s="417">
        <v>5</v>
      </c>
      <c r="N13" s="417">
        <v>0</v>
      </c>
      <c r="O13" s="417">
        <v>0</v>
      </c>
      <c r="P13" s="417">
        <v>0</v>
      </c>
      <c r="Q13" s="417">
        <v>0</v>
      </c>
      <c r="R13" s="417">
        <v>0</v>
      </c>
      <c r="S13" s="417">
        <v>65</v>
      </c>
      <c r="T13" s="417">
        <v>0</v>
      </c>
      <c r="U13" s="417">
        <v>0</v>
      </c>
      <c r="V13" s="417">
        <v>0</v>
      </c>
      <c r="W13" s="417">
        <v>0</v>
      </c>
      <c r="X13" s="417">
        <v>0</v>
      </c>
      <c r="Y13" s="417">
        <v>0</v>
      </c>
      <c r="Z13" s="417">
        <v>0</v>
      </c>
      <c r="AA13" s="417">
        <v>0</v>
      </c>
      <c r="AB13" s="417">
        <v>0</v>
      </c>
      <c r="AC13" s="417">
        <v>0</v>
      </c>
      <c r="AD13" s="417">
        <v>0</v>
      </c>
      <c r="AE13" s="417">
        <v>0</v>
      </c>
      <c r="AF13" s="417">
        <v>0</v>
      </c>
      <c r="AG13" s="417">
        <v>0</v>
      </c>
      <c r="AH13" s="417">
        <v>0</v>
      </c>
      <c r="AI13" s="417">
        <v>0</v>
      </c>
      <c r="AJ13" s="417">
        <f t="shared" si="0"/>
        <v>95</v>
      </c>
      <c r="AK13" s="417">
        <f t="shared" si="2"/>
        <v>0</v>
      </c>
      <c r="AL13" s="416">
        <f t="shared" si="1"/>
        <v>95</v>
      </c>
      <c r="AM13" s="298"/>
      <c r="AN13" s="259"/>
      <c r="AO13" s="434"/>
    </row>
    <row r="14" spans="1:46" s="173" customFormat="1" ht="104.25" customHeight="1" x14ac:dyDescent="0.2">
      <c r="A14" s="689" t="s">
        <v>321</v>
      </c>
      <c r="B14" s="690"/>
      <c r="C14" s="416">
        <f>SUM(C11:C13)</f>
        <v>0</v>
      </c>
      <c r="D14" s="416">
        <f t="shared" ref="D14:AI14" si="4">SUM(D11:D13)</f>
        <v>0</v>
      </c>
      <c r="E14" s="416">
        <f t="shared" si="4"/>
        <v>0</v>
      </c>
      <c r="F14" s="416">
        <f t="shared" si="4"/>
        <v>0</v>
      </c>
      <c r="G14" s="416">
        <f t="shared" si="4"/>
        <v>2</v>
      </c>
      <c r="H14" s="416">
        <f t="shared" si="4"/>
        <v>0</v>
      </c>
      <c r="I14" s="416">
        <f t="shared" si="4"/>
        <v>0</v>
      </c>
      <c r="J14" s="416">
        <f t="shared" si="4"/>
        <v>0</v>
      </c>
      <c r="K14" s="416">
        <f t="shared" si="4"/>
        <v>52</v>
      </c>
      <c r="L14" s="416">
        <f t="shared" si="4"/>
        <v>0</v>
      </c>
      <c r="M14" s="416">
        <f t="shared" si="4"/>
        <v>10</v>
      </c>
      <c r="N14" s="416">
        <f t="shared" si="4"/>
        <v>0</v>
      </c>
      <c r="O14" s="416">
        <f t="shared" si="4"/>
        <v>0</v>
      </c>
      <c r="P14" s="416">
        <f t="shared" si="4"/>
        <v>0</v>
      </c>
      <c r="Q14" s="416">
        <f t="shared" si="4"/>
        <v>0</v>
      </c>
      <c r="R14" s="416">
        <f t="shared" si="4"/>
        <v>0</v>
      </c>
      <c r="S14" s="416">
        <f t="shared" si="4"/>
        <v>67</v>
      </c>
      <c r="T14" s="416">
        <f t="shared" si="4"/>
        <v>0</v>
      </c>
      <c r="U14" s="416">
        <f t="shared" si="4"/>
        <v>0</v>
      </c>
      <c r="V14" s="416">
        <f t="shared" si="4"/>
        <v>0</v>
      </c>
      <c r="W14" s="416">
        <f t="shared" si="4"/>
        <v>0</v>
      </c>
      <c r="X14" s="416">
        <f t="shared" si="4"/>
        <v>0</v>
      </c>
      <c r="Y14" s="416">
        <f t="shared" si="4"/>
        <v>2</v>
      </c>
      <c r="Z14" s="416">
        <f t="shared" si="4"/>
        <v>0</v>
      </c>
      <c r="AA14" s="416">
        <f t="shared" si="4"/>
        <v>0</v>
      </c>
      <c r="AB14" s="416">
        <f t="shared" si="4"/>
        <v>0</v>
      </c>
      <c r="AC14" s="416">
        <f t="shared" si="4"/>
        <v>0</v>
      </c>
      <c r="AD14" s="416">
        <f t="shared" si="4"/>
        <v>0</v>
      </c>
      <c r="AE14" s="416">
        <f t="shared" si="4"/>
        <v>0</v>
      </c>
      <c r="AF14" s="416">
        <f t="shared" si="4"/>
        <v>0</v>
      </c>
      <c r="AG14" s="416">
        <f t="shared" si="4"/>
        <v>0</v>
      </c>
      <c r="AH14" s="416">
        <f t="shared" si="4"/>
        <v>0</v>
      </c>
      <c r="AI14" s="416">
        <f t="shared" si="4"/>
        <v>4</v>
      </c>
      <c r="AJ14" s="416">
        <f t="shared" si="0"/>
        <v>137</v>
      </c>
      <c r="AK14" s="416">
        <f t="shared" si="2"/>
        <v>0</v>
      </c>
      <c r="AL14" s="416">
        <f t="shared" si="1"/>
        <v>137</v>
      </c>
      <c r="AM14" s="438"/>
      <c r="AN14" s="440"/>
      <c r="AO14" s="439"/>
    </row>
    <row r="15" spans="1:46" s="173" customFormat="1" ht="146.25" customHeight="1" x14ac:dyDescent="0.2">
      <c r="A15" s="689" t="s">
        <v>322</v>
      </c>
      <c r="B15" s="690"/>
      <c r="C15" s="416">
        <f>C10+C14</f>
        <v>0</v>
      </c>
      <c r="D15" s="416">
        <f t="shared" ref="D15:AI15" si="5">D10+D14</f>
        <v>0</v>
      </c>
      <c r="E15" s="416">
        <f t="shared" si="5"/>
        <v>0</v>
      </c>
      <c r="F15" s="416">
        <f t="shared" si="5"/>
        <v>0</v>
      </c>
      <c r="G15" s="416">
        <f t="shared" si="5"/>
        <v>6</v>
      </c>
      <c r="H15" s="416">
        <f t="shared" si="5"/>
        <v>0</v>
      </c>
      <c r="I15" s="416">
        <f t="shared" si="5"/>
        <v>0</v>
      </c>
      <c r="J15" s="416">
        <f t="shared" si="5"/>
        <v>0</v>
      </c>
      <c r="K15" s="416">
        <f t="shared" si="5"/>
        <v>78</v>
      </c>
      <c r="L15" s="416">
        <f t="shared" si="5"/>
        <v>0</v>
      </c>
      <c r="M15" s="416">
        <f t="shared" si="5"/>
        <v>17</v>
      </c>
      <c r="N15" s="416">
        <f t="shared" si="5"/>
        <v>0</v>
      </c>
      <c r="O15" s="416">
        <f t="shared" si="5"/>
        <v>0</v>
      </c>
      <c r="P15" s="416">
        <f t="shared" si="5"/>
        <v>0</v>
      </c>
      <c r="Q15" s="416">
        <f t="shared" si="5"/>
        <v>0</v>
      </c>
      <c r="R15" s="416">
        <f t="shared" si="5"/>
        <v>0</v>
      </c>
      <c r="S15" s="416">
        <f t="shared" si="5"/>
        <v>84</v>
      </c>
      <c r="T15" s="416">
        <f t="shared" si="5"/>
        <v>0</v>
      </c>
      <c r="U15" s="416">
        <f t="shared" si="5"/>
        <v>0</v>
      </c>
      <c r="V15" s="416">
        <f t="shared" si="5"/>
        <v>0</v>
      </c>
      <c r="W15" s="416">
        <f t="shared" si="5"/>
        <v>0</v>
      </c>
      <c r="X15" s="416">
        <f t="shared" si="5"/>
        <v>0</v>
      </c>
      <c r="Y15" s="416">
        <f t="shared" si="5"/>
        <v>2</v>
      </c>
      <c r="Z15" s="416">
        <f t="shared" si="5"/>
        <v>0</v>
      </c>
      <c r="AA15" s="416">
        <f t="shared" si="5"/>
        <v>0</v>
      </c>
      <c r="AB15" s="416">
        <f t="shared" si="5"/>
        <v>0</v>
      </c>
      <c r="AC15" s="416">
        <f t="shared" si="5"/>
        <v>0</v>
      </c>
      <c r="AD15" s="416">
        <f t="shared" si="5"/>
        <v>0</v>
      </c>
      <c r="AE15" s="416">
        <f t="shared" si="5"/>
        <v>0</v>
      </c>
      <c r="AF15" s="416">
        <f t="shared" si="5"/>
        <v>0</v>
      </c>
      <c r="AG15" s="416">
        <f t="shared" si="5"/>
        <v>0</v>
      </c>
      <c r="AH15" s="416">
        <f t="shared" si="5"/>
        <v>0</v>
      </c>
      <c r="AI15" s="416">
        <f t="shared" si="5"/>
        <v>4</v>
      </c>
      <c r="AJ15" s="416">
        <f t="shared" si="0"/>
        <v>191</v>
      </c>
      <c r="AK15" s="416">
        <f t="shared" si="2"/>
        <v>0</v>
      </c>
      <c r="AL15" s="416">
        <f t="shared" si="1"/>
        <v>191</v>
      </c>
      <c r="AM15" s="440"/>
      <c r="AN15" s="440"/>
      <c r="AO15" s="439"/>
    </row>
    <row r="16" spans="1:46" s="172" customFormat="1" ht="104.25" customHeight="1" x14ac:dyDescent="0.2">
      <c r="A16" s="417">
        <v>7</v>
      </c>
      <c r="B16" s="568" t="s">
        <v>294</v>
      </c>
      <c r="C16" s="417">
        <v>0</v>
      </c>
      <c r="D16" s="417">
        <v>0</v>
      </c>
      <c r="E16" s="493">
        <v>0</v>
      </c>
      <c r="F16" s="493">
        <v>0</v>
      </c>
      <c r="G16" s="417">
        <v>0</v>
      </c>
      <c r="H16" s="417">
        <v>0</v>
      </c>
      <c r="I16" s="417">
        <v>0</v>
      </c>
      <c r="J16" s="417">
        <v>0</v>
      </c>
      <c r="K16" s="417">
        <v>4</v>
      </c>
      <c r="L16" s="417">
        <v>0</v>
      </c>
      <c r="M16" s="417">
        <v>0</v>
      </c>
      <c r="N16" s="417">
        <v>0</v>
      </c>
      <c r="O16" s="417">
        <v>1</v>
      </c>
      <c r="P16" s="417">
        <v>0</v>
      </c>
      <c r="Q16" s="417">
        <v>0</v>
      </c>
      <c r="R16" s="417">
        <v>0</v>
      </c>
      <c r="S16" s="417">
        <v>1</v>
      </c>
      <c r="T16" s="417">
        <v>0</v>
      </c>
      <c r="U16" s="417">
        <v>0</v>
      </c>
      <c r="V16" s="417">
        <v>0</v>
      </c>
      <c r="W16" s="417">
        <v>0</v>
      </c>
      <c r="X16" s="417">
        <v>0</v>
      </c>
      <c r="Y16" s="417">
        <v>3</v>
      </c>
      <c r="Z16" s="417">
        <v>0</v>
      </c>
      <c r="AA16" s="417">
        <v>0</v>
      </c>
      <c r="AB16" s="417">
        <v>0</v>
      </c>
      <c r="AC16" s="417">
        <v>0</v>
      </c>
      <c r="AD16" s="417">
        <v>0</v>
      </c>
      <c r="AE16" s="417">
        <v>0</v>
      </c>
      <c r="AF16" s="417">
        <v>0</v>
      </c>
      <c r="AG16" s="417">
        <v>0</v>
      </c>
      <c r="AH16" s="417">
        <v>0</v>
      </c>
      <c r="AI16" s="417">
        <v>0</v>
      </c>
      <c r="AJ16" s="417">
        <f t="shared" si="0"/>
        <v>9</v>
      </c>
      <c r="AK16" s="417">
        <f t="shared" si="2"/>
        <v>0</v>
      </c>
      <c r="AL16" s="416">
        <f t="shared" si="1"/>
        <v>9</v>
      </c>
      <c r="AM16" s="259"/>
      <c r="AN16" s="259"/>
      <c r="AO16" s="434"/>
    </row>
    <row r="17" spans="1:41" s="172" customFormat="1" ht="104.25" customHeight="1" x14ac:dyDescent="0.2">
      <c r="A17" s="417">
        <v>8</v>
      </c>
      <c r="B17" s="568" t="s">
        <v>295</v>
      </c>
      <c r="C17" s="417">
        <v>0</v>
      </c>
      <c r="D17" s="417">
        <v>0</v>
      </c>
      <c r="E17" s="493">
        <v>0</v>
      </c>
      <c r="F17" s="493">
        <v>0</v>
      </c>
      <c r="G17" s="417">
        <v>0</v>
      </c>
      <c r="H17" s="417">
        <v>0</v>
      </c>
      <c r="I17" s="417">
        <v>0</v>
      </c>
      <c r="J17" s="417">
        <v>0</v>
      </c>
      <c r="K17" s="417">
        <v>27</v>
      </c>
      <c r="L17" s="417">
        <v>0</v>
      </c>
      <c r="M17" s="417">
        <v>3</v>
      </c>
      <c r="N17" s="417">
        <v>0</v>
      </c>
      <c r="O17" s="417">
        <v>0</v>
      </c>
      <c r="P17" s="417">
        <v>0</v>
      </c>
      <c r="Q17" s="417">
        <v>0</v>
      </c>
      <c r="R17" s="417">
        <v>0</v>
      </c>
      <c r="S17" s="417">
        <v>44</v>
      </c>
      <c r="T17" s="417">
        <v>0</v>
      </c>
      <c r="U17" s="417">
        <v>0</v>
      </c>
      <c r="V17" s="417">
        <v>0</v>
      </c>
      <c r="W17" s="417">
        <v>0</v>
      </c>
      <c r="X17" s="417">
        <v>0</v>
      </c>
      <c r="Y17" s="417">
        <v>18</v>
      </c>
      <c r="Z17" s="417">
        <v>0</v>
      </c>
      <c r="AA17" s="417">
        <v>0</v>
      </c>
      <c r="AB17" s="417">
        <v>0</v>
      </c>
      <c r="AC17" s="417">
        <v>0</v>
      </c>
      <c r="AD17" s="417">
        <v>0</v>
      </c>
      <c r="AE17" s="417">
        <v>0</v>
      </c>
      <c r="AF17" s="417">
        <v>0</v>
      </c>
      <c r="AG17" s="417">
        <v>0</v>
      </c>
      <c r="AH17" s="417">
        <v>0</v>
      </c>
      <c r="AI17" s="417">
        <v>12</v>
      </c>
      <c r="AJ17" s="417">
        <f t="shared" si="0"/>
        <v>104</v>
      </c>
      <c r="AK17" s="417">
        <f t="shared" si="2"/>
        <v>0</v>
      </c>
      <c r="AL17" s="416">
        <f t="shared" si="1"/>
        <v>104</v>
      </c>
      <c r="AM17" s="259"/>
      <c r="AN17" s="259"/>
      <c r="AO17" s="434"/>
    </row>
    <row r="18" spans="1:41" s="172" customFormat="1" ht="104.25" customHeight="1" x14ac:dyDescent="0.2">
      <c r="A18" s="417">
        <v>9</v>
      </c>
      <c r="B18" s="568" t="s">
        <v>296</v>
      </c>
      <c r="C18" s="417">
        <v>0</v>
      </c>
      <c r="D18" s="417">
        <v>0</v>
      </c>
      <c r="E18" s="493">
        <v>0</v>
      </c>
      <c r="F18" s="493">
        <v>0</v>
      </c>
      <c r="G18" s="417">
        <v>0</v>
      </c>
      <c r="H18" s="417">
        <v>0</v>
      </c>
      <c r="I18" s="417">
        <v>0</v>
      </c>
      <c r="J18" s="417">
        <v>0</v>
      </c>
      <c r="K18" s="417">
        <v>9</v>
      </c>
      <c r="L18" s="417">
        <v>0</v>
      </c>
      <c r="M18" s="417">
        <v>4</v>
      </c>
      <c r="N18" s="417">
        <v>0</v>
      </c>
      <c r="O18" s="417">
        <v>0</v>
      </c>
      <c r="P18" s="417">
        <v>0</v>
      </c>
      <c r="Q18" s="417">
        <v>0</v>
      </c>
      <c r="R18" s="417">
        <v>0</v>
      </c>
      <c r="S18" s="417">
        <v>4</v>
      </c>
      <c r="T18" s="417">
        <v>0</v>
      </c>
      <c r="U18" s="417">
        <v>0</v>
      </c>
      <c r="V18" s="417">
        <v>0</v>
      </c>
      <c r="W18" s="417">
        <v>0</v>
      </c>
      <c r="X18" s="417">
        <v>0</v>
      </c>
      <c r="Y18" s="417">
        <v>0</v>
      </c>
      <c r="Z18" s="417">
        <v>0</v>
      </c>
      <c r="AA18" s="417">
        <v>0</v>
      </c>
      <c r="AB18" s="417">
        <v>0</v>
      </c>
      <c r="AC18" s="417">
        <v>0</v>
      </c>
      <c r="AD18" s="417">
        <v>0</v>
      </c>
      <c r="AE18" s="417">
        <v>0</v>
      </c>
      <c r="AF18" s="417">
        <v>0</v>
      </c>
      <c r="AG18" s="417">
        <v>0</v>
      </c>
      <c r="AH18" s="417">
        <v>0</v>
      </c>
      <c r="AI18" s="417">
        <v>0</v>
      </c>
      <c r="AJ18" s="417">
        <f t="shared" si="0"/>
        <v>17</v>
      </c>
      <c r="AK18" s="417">
        <f t="shared" si="2"/>
        <v>0</v>
      </c>
      <c r="AL18" s="416">
        <f t="shared" si="1"/>
        <v>17</v>
      </c>
      <c r="AM18" s="259"/>
      <c r="AN18" s="259"/>
      <c r="AO18" s="434"/>
    </row>
    <row r="19" spans="1:41" s="172" customFormat="1" ht="104.25" customHeight="1" x14ac:dyDescent="0.2">
      <c r="A19" s="417">
        <v>10</v>
      </c>
      <c r="B19" s="568" t="s">
        <v>297</v>
      </c>
      <c r="C19" s="417">
        <v>0</v>
      </c>
      <c r="D19" s="417">
        <v>0</v>
      </c>
      <c r="E19" s="493">
        <v>0</v>
      </c>
      <c r="F19" s="493">
        <v>0</v>
      </c>
      <c r="G19" s="417">
        <v>0</v>
      </c>
      <c r="H19" s="417">
        <v>0</v>
      </c>
      <c r="I19" s="417">
        <v>0</v>
      </c>
      <c r="J19" s="417">
        <v>0</v>
      </c>
      <c r="K19" s="417">
        <v>0</v>
      </c>
      <c r="L19" s="417">
        <v>0</v>
      </c>
      <c r="M19" s="417">
        <v>1</v>
      </c>
      <c r="N19" s="417">
        <v>0</v>
      </c>
      <c r="O19" s="417">
        <v>0</v>
      </c>
      <c r="P19" s="417">
        <v>0</v>
      </c>
      <c r="Q19" s="417">
        <v>0</v>
      </c>
      <c r="R19" s="417">
        <v>0</v>
      </c>
      <c r="S19" s="417">
        <v>0</v>
      </c>
      <c r="T19" s="417">
        <v>0</v>
      </c>
      <c r="U19" s="417">
        <v>0</v>
      </c>
      <c r="V19" s="417">
        <v>0</v>
      </c>
      <c r="W19" s="417">
        <v>0</v>
      </c>
      <c r="X19" s="417">
        <v>0</v>
      </c>
      <c r="Y19" s="417">
        <v>0</v>
      </c>
      <c r="Z19" s="417">
        <v>0</v>
      </c>
      <c r="AA19" s="417">
        <v>0</v>
      </c>
      <c r="AB19" s="417">
        <v>0</v>
      </c>
      <c r="AC19" s="417">
        <v>0</v>
      </c>
      <c r="AD19" s="417">
        <v>0</v>
      </c>
      <c r="AE19" s="417">
        <v>0</v>
      </c>
      <c r="AF19" s="417">
        <v>0</v>
      </c>
      <c r="AG19" s="417">
        <v>0</v>
      </c>
      <c r="AH19" s="417">
        <v>0</v>
      </c>
      <c r="AI19" s="417">
        <v>0</v>
      </c>
      <c r="AJ19" s="417">
        <f t="shared" si="0"/>
        <v>1</v>
      </c>
      <c r="AK19" s="417">
        <f t="shared" si="2"/>
        <v>0</v>
      </c>
      <c r="AL19" s="416">
        <f t="shared" si="1"/>
        <v>1</v>
      </c>
      <c r="AM19" s="259"/>
      <c r="AN19" s="259"/>
      <c r="AO19" s="434"/>
    </row>
    <row r="20" spans="1:41" s="173" customFormat="1" ht="104.25" customHeight="1" x14ac:dyDescent="0.2">
      <c r="A20" s="689" t="s">
        <v>323</v>
      </c>
      <c r="B20" s="690"/>
      <c r="C20" s="416">
        <f>SUM(C16:C19)</f>
        <v>0</v>
      </c>
      <c r="D20" s="416">
        <f t="shared" ref="D20:AI20" si="6">SUM(D16:D19)</f>
        <v>0</v>
      </c>
      <c r="E20" s="416">
        <f t="shared" si="6"/>
        <v>0</v>
      </c>
      <c r="F20" s="416">
        <f t="shared" si="6"/>
        <v>0</v>
      </c>
      <c r="G20" s="416">
        <f t="shared" si="6"/>
        <v>0</v>
      </c>
      <c r="H20" s="416">
        <f t="shared" si="6"/>
        <v>0</v>
      </c>
      <c r="I20" s="416">
        <f t="shared" si="6"/>
        <v>0</v>
      </c>
      <c r="J20" s="416">
        <f t="shared" si="6"/>
        <v>0</v>
      </c>
      <c r="K20" s="416">
        <f t="shared" si="6"/>
        <v>40</v>
      </c>
      <c r="L20" s="416">
        <f t="shared" si="6"/>
        <v>0</v>
      </c>
      <c r="M20" s="416">
        <f t="shared" si="6"/>
        <v>8</v>
      </c>
      <c r="N20" s="416">
        <f t="shared" si="6"/>
        <v>0</v>
      </c>
      <c r="O20" s="416">
        <f t="shared" si="6"/>
        <v>1</v>
      </c>
      <c r="P20" s="416">
        <f t="shared" si="6"/>
        <v>0</v>
      </c>
      <c r="Q20" s="416">
        <f t="shared" si="6"/>
        <v>0</v>
      </c>
      <c r="R20" s="416">
        <f t="shared" si="6"/>
        <v>0</v>
      </c>
      <c r="S20" s="416">
        <f t="shared" si="6"/>
        <v>49</v>
      </c>
      <c r="T20" s="416">
        <f t="shared" si="6"/>
        <v>0</v>
      </c>
      <c r="U20" s="416">
        <f t="shared" si="6"/>
        <v>0</v>
      </c>
      <c r="V20" s="416">
        <f t="shared" si="6"/>
        <v>0</v>
      </c>
      <c r="W20" s="416">
        <f t="shared" si="6"/>
        <v>0</v>
      </c>
      <c r="X20" s="416">
        <f t="shared" si="6"/>
        <v>0</v>
      </c>
      <c r="Y20" s="416">
        <f t="shared" si="6"/>
        <v>21</v>
      </c>
      <c r="Z20" s="416">
        <f t="shared" si="6"/>
        <v>0</v>
      </c>
      <c r="AA20" s="416">
        <f t="shared" si="6"/>
        <v>0</v>
      </c>
      <c r="AB20" s="416">
        <f t="shared" si="6"/>
        <v>0</v>
      </c>
      <c r="AC20" s="416">
        <f t="shared" si="6"/>
        <v>0</v>
      </c>
      <c r="AD20" s="416">
        <f t="shared" si="6"/>
        <v>0</v>
      </c>
      <c r="AE20" s="416">
        <f t="shared" si="6"/>
        <v>0</v>
      </c>
      <c r="AF20" s="416">
        <f t="shared" si="6"/>
        <v>0</v>
      </c>
      <c r="AG20" s="416">
        <f t="shared" si="6"/>
        <v>0</v>
      </c>
      <c r="AH20" s="416">
        <f t="shared" si="6"/>
        <v>0</v>
      </c>
      <c r="AI20" s="416">
        <f t="shared" si="6"/>
        <v>12</v>
      </c>
      <c r="AJ20" s="416">
        <f>C20+E20+G20+I20+K20+M20+O20+Q20+S20+U20+W20+Y20+AA20+AC20+AE20+AG20+AH20+AI20</f>
        <v>131</v>
      </c>
      <c r="AK20" s="416">
        <f t="shared" si="2"/>
        <v>0</v>
      </c>
      <c r="AL20" s="416">
        <f t="shared" si="1"/>
        <v>131</v>
      </c>
      <c r="AM20" s="440"/>
      <c r="AN20" s="440"/>
      <c r="AO20" s="439"/>
    </row>
    <row r="21" spans="1:41" s="172" customFormat="1" ht="104.25" customHeight="1" x14ac:dyDescent="0.2">
      <c r="A21" s="417">
        <v>11</v>
      </c>
      <c r="B21" s="568" t="s">
        <v>298</v>
      </c>
      <c r="C21" s="417">
        <v>0</v>
      </c>
      <c r="D21" s="417">
        <v>0</v>
      </c>
      <c r="E21" s="417">
        <v>0</v>
      </c>
      <c r="F21" s="417">
        <v>0</v>
      </c>
      <c r="G21" s="417">
        <v>0</v>
      </c>
      <c r="H21" s="417">
        <v>0</v>
      </c>
      <c r="I21" s="417">
        <v>0</v>
      </c>
      <c r="J21" s="417">
        <v>0</v>
      </c>
      <c r="K21" s="417">
        <v>2</v>
      </c>
      <c r="L21" s="417">
        <v>0</v>
      </c>
      <c r="M21" s="417">
        <v>1</v>
      </c>
      <c r="N21" s="417">
        <v>0</v>
      </c>
      <c r="O21" s="417">
        <v>0</v>
      </c>
      <c r="P21" s="417">
        <v>0</v>
      </c>
      <c r="Q21" s="417">
        <v>0</v>
      </c>
      <c r="R21" s="417">
        <v>0</v>
      </c>
      <c r="S21" s="417">
        <v>2</v>
      </c>
      <c r="T21" s="417">
        <v>0</v>
      </c>
      <c r="U21" s="417">
        <v>0</v>
      </c>
      <c r="V21" s="417">
        <v>0</v>
      </c>
      <c r="W21" s="417">
        <v>0</v>
      </c>
      <c r="X21" s="417">
        <v>0</v>
      </c>
      <c r="Y21" s="417">
        <v>0</v>
      </c>
      <c r="Z21" s="417">
        <v>0</v>
      </c>
      <c r="AA21" s="417">
        <v>0</v>
      </c>
      <c r="AB21" s="417">
        <v>0</v>
      </c>
      <c r="AC21" s="417">
        <v>0</v>
      </c>
      <c r="AD21" s="417">
        <v>0</v>
      </c>
      <c r="AE21" s="417">
        <v>0</v>
      </c>
      <c r="AF21" s="417">
        <v>0</v>
      </c>
      <c r="AG21" s="417">
        <v>0</v>
      </c>
      <c r="AH21" s="417">
        <v>0</v>
      </c>
      <c r="AI21" s="417">
        <v>0</v>
      </c>
      <c r="AJ21" s="417">
        <f t="shared" si="0"/>
        <v>5</v>
      </c>
      <c r="AK21" s="417">
        <f t="shared" si="2"/>
        <v>0</v>
      </c>
      <c r="AL21" s="416">
        <f t="shared" si="1"/>
        <v>5</v>
      </c>
      <c r="AM21" s="259"/>
      <c r="AN21" s="259"/>
      <c r="AO21" s="434"/>
    </row>
    <row r="22" spans="1:41" s="172" customFormat="1" ht="104.25" customHeight="1" x14ac:dyDescent="0.2">
      <c r="A22" s="417">
        <v>12</v>
      </c>
      <c r="B22" s="568" t="s">
        <v>299</v>
      </c>
      <c r="C22" s="417">
        <v>0</v>
      </c>
      <c r="D22" s="417">
        <v>0</v>
      </c>
      <c r="E22" s="417">
        <v>0</v>
      </c>
      <c r="F22" s="417">
        <v>0</v>
      </c>
      <c r="G22" s="417">
        <v>0</v>
      </c>
      <c r="H22" s="417">
        <v>0</v>
      </c>
      <c r="I22" s="417">
        <v>0</v>
      </c>
      <c r="J22" s="417">
        <v>0</v>
      </c>
      <c r="K22" s="417">
        <v>6</v>
      </c>
      <c r="L22" s="417">
        <v>0</v>
      </c>
      <c r="M22" s="417">
        <v>2</v>
      </c>
      <c r="N22" s="417">
        <v>0</v>
      </c>
      <c r="O22" s="417">
        <v>0</v>
      </c>
      <c r="P22" s="417">
        <v>0</v>
      </c>
      <c r="Q22" s="417">
        <v>0</v>
      </c>
      <c r="R22" s="417">
        <v>0</v>
      </c>
      <c r="S22" s="417">
        <v>2</v>
      </c>
      <c r="T22" s="417">
        <v>0</v>
      </c>
      <c r="U22" s="417">
        <v>0</v>
      </c>
      <c r="V22" s="417">
        <v>0</v>
      </c>
      <c r="W22" s="417">
        <v>0</v>
      </c>
      <c r="X22" s="417">
        <v>0</v>
      </c>
      <c r="Y22" s="417">
        <v>0</v>
      </c>
      <c r="Z22" s="417">
        <v>0</v>
      </c>
      <c r="AA22" s="417">
        <v>0</v>
      </c>
      <c r="AB22" s="417">
        <v>0</v>
      </c>
      <c r="AC22" s="417">
        <v>0</v>
      </c>
      <c r="AD22" s="417">
        <v>0</v>
      </c>
      <c r="AE22" s="417">
        <v>0</v>
      </c>
      <c r="AF22" s="417">
        <v>0</v>
      </c>
      <c r="AG22" s="417">
        <v>0</v>
      </c>
      <c r="AH22" s="417">
        <v>0</v>
      </c>
      <c r="AI22" s="417">
        <v>0</v>
      </c>
      <c r="AJ22" s="417">
        <f t="shared" si="0"/>
        <v>10</v>
      </c>
      <c r="AK22" s="417">
        <f t="shared" si="2"/>
        <v>0</v>
      </c>
      <c r="AL22" s="416">
        <f t="shared" si="1"/>
        <v>10</v>
      </c>
      <c r="AM22" s="259"/>
      <c r="AN22" s="259"/>
      <c r="AO22" s="434"/>
    </row>
    <row r="23" spans="1:41" s="172" customFormat="1" ht="104.25" customHeight="1" x14ac:dyDescent="0.2">
      <c r="A23" s="417">
        <v>13</v>
      </c>
      <c r="B23" s="568" t="s">
        <v>300</v>
      </c>
      <c r="C23" s="417">
        <v>0</v>
      </c>
      <c r="D23" s="417">
        <v>0</v>
      </c>
      <c r="E23" s="417">
        <v>0</v>
      </c>
      <c r="F23" s="417">
        <v>0</v>
      </c>
      <c r="G23" s="417">
        <v>2</v>
      </c>
      <c r="H23" s="417">
        <v>0</v>
      </c>
      <c r="I23" s="417">
        <v>0</v>
      </c>
      <c r="J23" s="417">
        <v>0</v>
      </c>
      <c r="K23" s="417">
        <v>10</v>
      </c>
      <c r="L23" s="417">
        <v>0</v>
      </c>
      <c r="M23" s="417">
        <v>12</v>
      </c>
      <c r="N23" s="417">
        <v>0</v>
      </c>
      <c r="O23" s="417">
        <v>0</v>
      </c>
      <c r="P23" s="417">
        <v>0</v>
      </c>
      <c r="Q23" s="417">
        <v>0</v>
      </c>
      <c r="R23" s="417">
        <v>0</v>
      </c>
      <c r="S23" s="417">
        <v>1</v>
      </c>
      <c r="T23" s="417">
        <v>0</v>
      </c>
      <c r="U23" s="417">
        <v>0</v>
      </c>
      <c r="V23" s="417">
        <v>0</v>
      </c>
      <c r="W23" s="417">
        <v>0</v>
      </c>
      <c r="X23" s="417">
        <v>0</v>
      </c>
      <c r="Y23" s="417">
        <v>0</v>
      </c>
      <c r="Z23" s="417">
        <v>0</v>
      </c>
      <c r="AA23" s="417">
        <v>0</v>
      </c>
      <c r="AB23" s="417">
        <v>0</v>
      </c>
      <c r="AC23" s="417">
        <v>0</v>
      </c>
      <c r="AD23" s="417">
        <v>0</v>
      </c>
      <c r="AE23" s="417">
        <v>0</v>
      </c>
      <c r="AF23" s="417">
        <v>0</v>
      </c>
      <c r="AG23" s="417">
        <v>0</v>
      </c>
      <c r="AH23" s="417">
        <v>0</v>
      </c>
      <c r="AI23" s="417">
        <v>0</v>
      </c>
      <c r="AJ23" s="417">
        <f t="shared" si="0"/>
        <v>25</v>
      </c>
      <c r="AK23" s="417">
        <f t="shared" si="2"/>
        <v>0</v>
      </c>
      <c r="AL23" s="416">
        <f t="shared" si="1"/>
        <v>25</v>
      </c>
      <c r="AM23" s="259"/>
      <c r="AN23" s="259">
        <f>3+8</f>
        <v>11</v>
      </c>
      <c r="AO23" s="434"/>
    </row>
    <row r="24" spans="1:41" s="172" customFormat="1" ht="104.25" customHeight="1" x14ac:dyDescent="0.2">
      <c r="A24" s="417">
        <v>14</v>
      </c>
      <c r="B24" s="568" t="s">
        <v>301</v>
      </c>
      <c r="C24" s="417">
        <v>0</v>
      </c>
      <c r="D24" s="417">
        <v>0</v>
      </c>
      <c r="E24" s="417">
        <v>0</v>
      </c>
      <c r="F24" s="417">
        <v>0</v>
      </c>
      <c r="G24" s="417">
        <v>2</v>
      </c>
      <c r="H24" s="417">
        <v>0</v>
      </c>
      <c r="I24" s="417">
        <v>0</v>
      </c>
      <c r="J24" s="417">
        <v>0</v>
      </c>
      <c r="K24" s="417">
        <v>14</v>
      </c>
      <c r="L24" s="417">
        <v>0</v>
      </c>
      <c r="M24" s="417">
        <v>13</v>
      </c>
      <c r="N24" s="417">
        <v>0</v>
      </c>
      <c r="O24" s="417">
        <v>0</v>
      </c>
      <c r="P24" s="417">
        <v>0</v>
      </c>
      <c r="Q24" s="417">
        <v>0</v>
      </c>
      <c r="R24" s="417">
        <v>0</v>
      </c>
      <c r="S24" s="417">
        <v>7</v>
      </c>
      <c r="T24" s="417">
        <v>0</v>
      </c>
      <c r="U24" s="417">
        <v>0</v>
      </c>
      <c r="V24" s="417">
        <v>0</v>
      </c>
      <c r="W24" s="417">
        <v>0</v>
      </c>
      <c r="X24" s="417">
        <v>0</v>
      </c>
      <c r="Y24" s="417">
        <v>1</v>
      </c>
      <c r="Z24" s="417">
        <v>0</v>
      </c>
      <c r="AA24" s="417">
        <v>0</v>
      </c>
      <c r="AB24" s="417">
        <v>0</v>
      </c>
      <c r="AC24" s="417">
        <v>0</v>
      </c>
      <c r="AD24" s="417">
        <v>0</v>
      </c>
      <c r="AE24" s="417">
        <v>0</v>
      </c>
      <c r="AF24" s="417">
        <v>0</v>
      </c>
      <c r="AG24" s="417">
        <v>0</v>
      </c>
      <c r="AH24" s="417">
        <v>0</v>
      </c>
      <c r="AI24" s="417">
        <v>0</v>
      </c>
      <c r="AJ24" s="417">
        <f t="shared" si="0"/>
        <v>37</v>
      </c>
      <c r="AK24" s="417">
        <f t="shared" si="2"/>
        <v>0</v>
      </c>
      <c r="AL24" s="416">
        <f t="shared" si="1"/>
        <v>37</v>
      </c>
      <c r="AM24" s="259"/>
      <c r="AN24" s="259"/>
      <c r="AO24" s="434"/>
    </row>
    <row r="25" spans="1:41" s="173" customFormat="1" ht="104.25" customHeight="1" x14ac:dyDescent="0.2">
      <c r="A25" s="689" t="s">
        <v>324</v>
      </c>
      <c r="B25" s="690"/>
      <c r="C25" s="416">
        <f>C21+C22+C23+C24</f>
        <v>0</v>
      </c>
      <c r="D25" s="416">
        <f t="shared" ref="D25:AI25" si="7">D21+D22+D23+D24</f>
        <v>0</v>
      </c>
      <c r="E25" s="416">
        <f t="shared" si="7"/>
        <v>0</v>
      </c>
      <c r="F25" s="416">
        <f t="shared" si="7"/>
        <v>0</v>
      </c>
      <c r="G25" s="416">
        <f t="shared" si="7"/>
        <v>4</v>
      </c>
      <c r="H25" s="416">
        <f t="shared" si="7"/>
        <v>0</v>
      </c>
      <c r="I25" s="416">
        <f t="shared" si="7"/>
        <v>0</v>
      </c>
      <c r="J25" s="416">
        <f t="shared" si="7"/>
        <v>0</v>
      </c>
      <c r="K25" s="416">
        <f t="shared" si="7"/>
        <v>32</v>
      </c>
      <c r="L25" s="416">
        <f t="shared" si="7"/>
        <v>0</v>
      </c>
      <c r="M25" s="416">
        <f t="shared" si="7"/>
        <v>28</v>
      </c>
      <c r="N25" s="416">
        <f t="shared" si="7"/>
        <v>0</v>
      </c>
      <c r="O25" s="416">
        <f t="shared" si="7"/>
        <v>0</v>
      </c>
      <c r="P25" s="416">
        <f t="shared" si="7"/>
        <v>0</v>
      </c>
      <c r="Q25" s="416">
        <f t="shared" si="7"/>
        <v>0</v>
      </c>
      <c r="R25" s="416">
        <f t="shared" si="7"/>
        <v>0</v>
      </c>
      <c r="S25" s="416">
        <f t="shared" si="7"/>
        <v>12</v>
      </c>
      <c r="T25" s="416">
        <f t="shared" si="7"/>
        <v>0</v>
      </c>
      <c r="U25" s="416">
        <f t="shared" si="7"/>
        <v>0</v>
      </c>
      <c r="V25" s="416">
        <f t="shared" si="7"/>
        <v>0</v>
      </c>
      <c r="W25" s="416">
        <f t="shared" si="7"/>
        <v>0</v>
      </c>
      <c r="X25" s="416">
        <f t="shared" si="7"/>
        <v>0</v>
      </c>
      <c r="Y25" s="416">
        <f t="shared" si="7"/>
        <v>1</v>
      </c>
      <c r="Z25" s="416">
        <f t="shared" si="7"/>
        <v>0</v>
      </c>
      <c r="AA25" s="416">
        <f t="shared" si="7"/>
        <v>0</v>
      </c>
      <c r="AB25" s="416">
        <f t="shared" si="7"/>
        <v>0</v>
      </c>
      <c r="AC25" s="416">
        <f t="shared" si="7"/>
        <v>0</v>
      </c>
      <c r="AD25" s="416">
        <f t="shared" si="7"/>
        <v>0</v>
      </c>
      <c r="AE25" s="416">
        <f t="shared" si="7"/>
        <v>0</v>
      </c>
      <c r="AF25" s="416">
        <f t="shared" si="7"/>
        <v>0</v>
      </c>
      <c r="AG25" s="416">
        <f t="shared" si="7"/>
        <v>0</v>
      </c>
      <c r="AH25" s="416">
        <f t="shared" si="7"/>
        <v>0</v>
      </c>
      <c r="AI25" s="416">
        <f t="shared" si="7"/>
        <v>0</v>
      </c>
      <c r="AJ25" s="416">
        <f t="shared" si="0"/>
        <v>77</v>
      </c>
      <c r="AK25" s="416">
        <f t="shared" si="2"/>
        <v>0</v>
      </c>
      <c r="AL25" s="416">
        <f t="shared" si="1"/>
        <v>77</v>
      </c>
      <c r="AM25" s="440"/>
      <c r="AN25" s="488"/>
      <c r="AO25" s="488"/>
    </row>
    <row r="26" spans="1:41" s="489" customFormat="1" ht="104.25" customHeight="1" x14ac:dyDescent="0.2">
      <c r="A26" s="689" t="s">
        <v>325</v>
      </c>
      <c r="B26" s="690"/>
      <c r="C26" s="416">
        <f>C20+C25</f>
        <v>0</v>
      </c>
      <c r="D26" s="416">
        <f t="shared" ref="D26:AI26" si="8">D20+D25</f>
        <v>0</v>
      </c>
      <c r="E26" s="416">
        <f t="shared" si="8"/>
        <v>0</v>
      </c>
      <c r="F26" s="416">
        <f t="shared" si="8"/>
        <v>0</v>
      </c>
      <c r="G26" s="416">
        <f t="shared" si="8"/>
        <v>4</v>
      </c>
      <c r="H26" s="416">
        <f t="shared" si="8"/>
        <v>0</v>
      </c>
      <c r="I26" s="416">
        <f t="shared" si="8"/>
        <v>0</v>
      </c>
      <c r="J26" s="416">
        <f t="shared" si="8"/>
        <v>0</v>
      </c>
      <c r="K26" s="416">
        <f t="shared" si="8"/>
        <v>72</v>
      </c>
      <c r="L26" s="416">
        <f t="shared" si="8"/>
        <v>0</v>
      </c>
      <c r="M26" s="416">
        <f t="shared" si="8"/>
        <v>36</v>
      </c>
      <c r="N26" s="416">
        <f t="shared" si="8"/>
        <v>0</v>
      </c>
      <c r="O26" s="416">
        <f t="shared" si="8"/>
        <v>1</v>
      </c>
      <c r="P26" s="416">
        <f t="shared" si="8"/>
        <v>0</v>
      </c>
      <c r="Q26" s="416">
        <f t="shared" si="8"/>
        <v>0</v>
      </c>
      <c r="R26" s="416">
        <f t="shared" si="8"/>
        <v>0</v>
      </c>
      <c r="S26" s="416">
        <f t="shared" si="8"/>
        <v>61</v>
      </c>
      <c r="T26" s="416">
        <f t="shared" si="8"/>
        <v>0</v>
      </c>
      <c r="U26" s="416">
        <f t="shared" si="8"/>
        <v>0</v>
      </c>
      <c r="V26" s="416">
        <f t="shared" si="8"/>
        <v>0</v>
      </c>
      <c r="W26" s="416">
        <f t="shared" si="8"/>
        <v>0</v>
      </c>
      <c r="X26" s="416">
        <f t="shared" si="8"/>
        <v>0</v>
      </c>
      <c r="Y26" s="416">
        <f t="shared" si="8"/>
        <v>22</v>
      </c>
      <c r="Z26" s="416">
        <f t="shared" si="8"/>
        <v>0</v>
      </c>
      <c r="AA26" s="416">
        <f t="shared" si="8"/>
        <v>0</v>
      </c>
      <c r="AB26" s="416">
        <f t="shared" si="8"/>
        <v>0</v>
      </c>
      <c r="AC26" s="416">
        <f t="shared" si="8"/>
        <v>0</v>
      </c>
      <c r="AD26" s="416">
        <f t="shared" si="8"/>
        <v>0</v>
      </c>
      <c r="AE26" s="416">
        <f t="shared" si="8"/>
        <v>0</v>
      </c>
      <c r="AF26" s="416">
        <f t="shared" si="8"/>
        <v>0</v>
      </c>
      <c r="AG26" s="416">
        <f t="shared" si="8"/>
        <v>0</v>
      </c>
      <c r="AH26" s="416">
        <f t="shared" si="8"/>
        <v>0</v>
      </c>
      <c r="AI26" s="416">
        <f t="shared" si="8"/>
        <v>12</v>
      </c>
      <c r="AJ26" s="416">
        <f t="shared" si="0"/>
        <v>208</v>
      </c>
      <c r="AK26" s="416">
        <f t="shared" si="2"/>
        <v>0</v>
      </c>
      <c r="AL26" s="416">
        <f t="shared" si="1"/>
        <v>208</v>
      </c>
      <c r="AM26" s="440"/>
      <c r="AN26" s="488"/>
      <c r="AO26" s="488"/>
    </row>
    <row r="27" spans="1:41" s="172" customFormat="1" ht="104.25" customHeight="1" x14ac:dyDescent="0.2">
      <c r="A27" s="417">
        <v>15</v>
      </c>
      <c r="B27" s="568" t="s">
        <v>302</v>
      </c>
      <c r="C27" s="441">
        <v>0</v>
      </c>
      <c r="D27" s="441">
        <v>0</v>
      </c>
      <c r="E27" s="494">
        <v>0</v>
      </c>
      <c r="F27" s="494">
        <v>0</v>
      </c>
      <c r="G27" s="441">
        <v>0</v>
      </c>
      <c r="H27" s="441">
        <v>28</v>
      </c>
      <c r="I27" s="441">
        <v>0</v>
      </c>
      <c r="J27" s="441">
        <v>0</v>
      </c>
      <c r="K27" s="441">
        <v>2</v>
      </c>
      <c r="L27" s="441">
        <v>3</v>
      </c>
      <c r="M27" s="441">
        <v>0</v>
      </c>
      <c r="N27" s="441">
        <v>3</v>
      </c>
      <c r="O27" s="441">
        <v>0</v>
      </c>
      <c r="P27" s="441">
        <v>0</v>
      </c>
      <c r="Q27" s="441">
        <v>0</v>
      </c>
      <c r="R27" s="441">
        <v>0</v>
      </c>
      <c r="S27" s="441">
        <v>0</v>
      </c>
      <c r="T27" s="441">
        <v>0</v>
      </c>
      <c r="U27" s="441">
        <v>0</v>
      </c>
      <c r="V27" s="441">
        <v>0</v>
      </c>
      <c r="W27" s="441">
        <v>0</v>
      </c>
      <c r="X27" s="441">
        <v>0</v>
      </c>
      <c r="Y27" s="441">
        <v>0</v>
      </c>
      <c r="Z27" s="441">
        <v>0</v>
      </c>
      <c r="AA27" s="441">
        <v>0</v>
      </c>
      <c r="AB27" s="441">
        <v>0</v>
      </c>
      <c r="AC27" s="441">
        <v>0</v>
      </c>
      <c r="AD27" s="441">
        <v>0</v>
      </c>
      <c r="AE27" s="441">
        <v>0</v>
      </c>
      <c r="AF27" s="441">
        <v>0</v>
      </c>
      <c r="AG27" s="441">
        <v>0</v>
      </c>
      <c r="AH27" s="441">
        <v>0</v>
      </c>
      <c r="AI27" s="441">
        <v>0</v>
      </c>
      <c r="AJ27" s="417">
        <f t="shared" si="0"/>
        <v>2</v>
      </c>
      <c r="AK27" s="417">
        <f t="shared" si="2"/>
        <v>34</v>
      </c>
      <c r="AL27" s="416">
        <f t="shared" si="1"/>
        <v>36</v>
      </c>
      <c r="AM27" s="259"/>
      <c r="AN27" s="422"/>
      <c r="AO27" s="422"/>
    </row>
    <row r="28" spans="1:41" s="172" customFormat="1" ht="104.25" customHeight="1" x14ac:dyDescent="0.2">
      <c r="A28" s="417">
        <v>16</v>
      </c>
      <c r="B28" s="568" t="s">
        <v>303</v>
      </c>
      <c r="C28" s="441">
        <v>0</v>
      </c>
      <c r="D28" s="441">
        <v>0</v>
      </c>
      <c r="E28" s="494">
        <v>0</v>
      </c>
      <c r="F28" s="494">
        <v>0</v>
      </c>
      <c r="G28" s="441">
        <v>15</v>
      </c>
      <c r="H28" s="441">
        <v>91</v>
      </c>
      <c r="I28" s="441">
        <v>0</v>
      </c>
      <c r="J28" s="441">
        <v>0</v>
      </c>
      <c r="K28" s="441">
        <v>6</v>
      </c>
      <c r="L28" s="441">
        <v>4</v>
      </c>
      <c r="M28" s="441">
        <v>8</v>
      </c>
      <c r="N28" s="441">
        <v>0</v>
      </c>
      <c r="O28" s="441">
        <v>0</v>
      </c>
      <c r="P28" s="441">
        <v>0</v>
      </c>
      <c r="Q28" s="441">
        <v>0</v>
      </c>
      <c r="R28" s="441">
        <v>0</v>
      </c>
      <c r="S28" s="441">
        <v>4</v>
      </c>
      <c r="T28" s="441">
        <v>0</v>
      </c>
      <c r="U28" s="441">
        <v>0</v>
      </c>
      <c r="V28" s="441">
        <v>0</v>
      </c>
      <c r="W28" s="441">
        <v>0</v>
      </c>
      <c r="X28" s="441">
        <v>0</v>
      </c>
      <c r="Y28" s="441">
        <v>3</v>
      </c>
      <c r="Z28" s="441">
        <v>0</v>
      </c>
      <c r="AA28" s="441">
        <v>0</v>
      </c>
      <c r="AB28" s="441">
        <v>0</v>
      </c>
      <c r="AC28" s="441">
        <v>0</v>
      </c>
      <c r="AD28" s="441">
        <v>0</v>
      </c>
      <c r="AE28" s="441">
        <v>0</v>
      </c>
      <c r="AF28" s="441">
        <v>0</v>
      </c>
      <c r="AG28" s="441">
        <v>0</v>
      </c>
      <c r="AH28" s="441">
        <v>0</v>
      </c>
      <c r="AI28" s="441">
        <v>0</v>
      </c>
      <c r="AJ28" s="417">
        <f t="shared" si="0"/>
        <v>36</v>
      </c>
      <c r="AK28" s="417">
        <f t="shared" si="2"/>
        <v>95</v>
      </c>
      <c r="AL28" s="416">
        <f t="shared" si="1"/>
        <v>131</v>
      </c>
      <c r="AM28" s="259"/>
      <c r="AN28" s="422"/>
      <c r="AO28" s="422"/>
    </row>
    <row r="29" spans="1:41" s="173" customFormat="1" ht="104.25" customHeight="1" x14ac:dyDescent="0.2">
      <c r="A29" s="689" t="s">
        <v>326</v>
      </c>
      <c r="B29" s="690"/>
      <c r="C29" s="416">
        <f>SUM(C27:C28)</f>
        <v>0</v>
      </c>
      <c r="D29" s="416">
        <f t="shared" ref="D29:AI29" si="9">SUM(D27:D28)</f>
        <v>0</v>
      </c>
      <c r="E29" s="416">
        <f t="shared" si="9"/>
        <v>0</v>
      </c>
      <c r="F29" s="416">
        <f t="shared" si="9"/>
        <v>0</v>
      </c>
      <c r="G29" s="416">
        <f t="shared" si="9"/>
        <v>15</v>
      </c>
      <c r="H29" s="416">
        <f t="shared" si="9"/>
        <v>119</v>
      </c>
      <c r="I29" s="416">
        <f t="shared" si="9"/>
        <v>0</v>
      </c>
      <c r="J29" s="416">
        <f t="shared" si="9"/>
        <v>0</v>
      </c>
      <c r="K29" s="416">
        <f t="shared" si="9"/>
        <v>8</v>
      </c>
      <c r="L29" s="416">
        <f t="shared" si="9"/>
        <v>7</v>
      </c>
      <c r="M29" s="416">
        <f t="shared" si="9"/>
        <v>8</v>
      </c>
      <c r="N29" s="416">
        <f t="shared" si="9"/>
        <v>3</v>
      </c>
      <c r="O29" s="416">
        <f t="shared" si="9"/>
        <v>0</v>
      </c>
      <c r="P29" s="416">
        <f t="shared" si="9"/>
        <v>0</v>
      </c>
      <c r="Q29" s="416">
        <f t="shared" si="9"/>
        <v>0</v>
      </c>
      <c r="R29" s="416">
        <f t="shared" si="9"/>
        <v>0</v>
      </c>
      <c r="S29" s="416">
        <f t="shared" si="9"/>
        <v>4</v>
      </c>
      <c r="T29" s="416">
        <f t="shared" si="9"/>
        <v>0</v>
      </c>
      <c r="U29" s="416">
        <f t="shared" si="9"/>
        <v>0</v>
      </c>
      <c r="V29" s="416">
        <f t="shared" si="9"/>
        <v>0</v>
      </c>
      <c r="W29" s="416">
        <f t="shared" si="9"/>
        <v>0</v>
      </c>
      <c r="X29" s="416">
        <f t="shared" si="9"/>
        <v>0</v>
      </c>
      <c r="Y29" s="416">
        <f t="shared" si="9"/>
        <v>3</v>
      </c>
      <c r="Z29" s="416">
        <f t="shared" si="9"/>
        <v>0</v>
      </c>
      <c r="AA29" s="416">
        <f t="shared" si="9"/>
        <v>0</v>
      </c>
      <c r="AB29" s="416">
        <f t="shared" si="9"/>
        <v>0</v>
      </c>
      <c r="AC29" s="416">
        <f t="shared" si="9"/>
        <v>0</v>
      </c>
      <c r="AD29" s="416">
        <f t="shared" si="9"/>
        <v>0</v>
      </c>
      <c r="AE29" s="416">
        <f t="shared" si="9"/>
        <v>0</v>
      </c>
      <c r="AF29" s="416">
        <f t="shared" si="9"/>
        <v>0</v>
      </c>
      <c r="AG29" s="416">
        <f t="shared" si="9"/>
        <v>0</v>
      </c>
      <c r="AH29" s="416">
        <f t="shared" si="9"/>
        <v>0</v>
      </c>
      <c r="AI29" s="416">
        <f t="shared" si="9"/>
        <v>0</v>
      </c>
      <c r="AJ29" s="416">
        <f t="shared" si="0"/>
        <v>38</v>
      </c>
      <c r="AK29" s="416">
        <f t="shared" si="2"/>
        <v>129</v>
      </c>
      <c r="AL29" s="416">
        <f t="shared" si="1"/>
        <v>167</v>
      </c>
      <c r="AM29" s="440"/>
      <c r="AN29" s="488"/>
      <c r="AO29" s="488"/>
    </row>
    <row r="30" spans="1:41" s="172" customFormat="1" ht="104.25" customHeight="1" x14ac:dyDescent="0.2">
      <c r="A30" s="417">
        <v>17</v>
      </c>
      <c r="B30" s="568" t="s">
        <v>304</v>
      </c>
      <c r="C30" s="417">
        <v>0</v>
      </c>
      <c r="D30" s="417">
        <v>0</v>
      </c>
      <c r="E30" s="493">
        <v>0</v>
      </c>
      <c r="F30" s="493">
        <v>0</v>
      </c>
      <c r="G30" s="417">
        <v>1</v>
      </c>
      <c r="H30" s="417">
        <v>58</v>
      </c>
      <c r="I30" s="417">
        <v>0</v>
      </c>
      <c r="J30" s="417">
        <v>0</v>
      </c>
      <c r="K30" s="417">
        <v>8</v>
      </c>
      <c r="L30" s="417">
        <v>9</v>
      </c>
      <c r="M30" s="417">
        <v>11</v>
      </c>
      <c r="N30" s="417">
        <v>2</v>
      </c>
      <c r="O30" s="417">
        <v>0</v>
      </c>
      <c r="P30" s="417">
        <v>0</v>
      </c>
      <c r="Q30" s="417">
        <v>0</v>
      </c>
      <c r="R30" s="417">
        <v>0</v>
      </c>
      <c r="S30" s="417">
        <v>1</v>
      </c>
      <c r="T30" s="417">
        <v>1</v>
      </c>
      <c r="U30" s="417">
        <v>0</v>
      </c>
      <c r="V30" s="417">
        <v>0</v>
      </c>
      <c r="W30" s="417">
        <v>0</v>
      </c>
      <c r="X30" s="417">
        <v>0</v>
      </c>
      <c r="Y30" s="417">
        <v>0</v>
      </c>
      <c r="Z30" s="417">
        <v>0</v>
      </c>
      <c r="AA30" s="417">
        <v>0</v>
      </c>
      <c r="AB30" s="417">
        <v>0</v>
      </c>
      <c r="AC30" s="417">
        <v>0</v>
      </c>
      <c r="AD30" s="417">
        <v>0</v>
      </c>
      <c r="AE30" s="417">
        <v>0</v>
      </c>
      <c r="AF30" s="417">
        <v>0</v>
      </c>
      <c r="AG30" s="417">
        <v>0</v>
      </c>
      <c r="AH30" s="417">
        <v>0</v>
      </c>
      <c r="AI30" s="417">
        <v>0</v>
      </c>
      <c r="AJ30" s="417">
        <f t="shared" si="0"/>
        <v>21</v>
      </c>
      <c r="AK30" s="417">
        <f t="shared" si="2"/>
        <v>70</v>
      </c>
      <c r="AL30" s="416">
        <f t="shared" si="1"/>
        <v>91</v>
      </c>
      <c r="AM30" s="259"/>
      <c r="AN30" s="422"/>
      <c r="AO30" s="422"/>
    </row>
    <row r="31" spans="1:41" s="172" customFormat="1" ht="104.25" customHeight="1" x14ac:dyDescent="0.2">
      <c r="A31" s="417">
        <v>18</v>
      </c>
      <c r="B31" s="568" t="s">
        <v>305</v>
      </c>
      <c r="C31" s="417">
        <v>0</v>
      </c>
      <c r="D31" s="417">
        <v>0</v>
      </c>
      <c r="E31" s="493">
        <v>0</v>
      </c>
      <c r="F31" s="493">
        <v>0</v>
      </c>
      <c r="G31" s="417">
        <v>4</v>
      </c>
      <c r="H31" s="417">
        <v>3</v>
      </c>
      <c r="I31" s="417">
        <v>0</v>
      </c>
      <c r="J31" s="417">
        <v>0</v>
      </c>
      <c r="K31" s="417">
        <v>3</v>
      </c>
      <c r="L31" s="417">
        <v>0</v>
      </c>
      <c r="M31" s="417">
        <v>4</v>
      </c>
      <c r="N31" s="417">
        <v>0</v>
      </c>
      <c r="O31" s="417">
        <v>0</v>
      </c>
      <c r="P31" s="417">
        <v>0</v>
      </c>
      <c r="Q31" s="417">
        <v>0</v>
      </c>
      <c r="R31" s="417">
        <v>0</v>
      </c>
      <c r="S31" s="417">
        <v>0</v>
      </c>
      <c r="T31" s="417">
        <v>0</v>
      </c>
      <c r="U31" s="417">
        <v>0</v>
      </c>
      <c r="V31" s="417">
        <v>0</v>
      </c>
      <c r="W31" s="417">
        <v>0</v>
      </c>
      <c r="X31" s="417">
        <v>0</v>
      </c>
      <c r="Y31" s="417">
        <v>4</v>
      </c>
      <c r="Z31" s="417">
        <v>0</v>
      </c>
      <c r="AA31" s="417">
        <v>0</v>
      </c>
      <c r="AB31" s="417">
        <v>0</v>
      </c>
      <c r="AC31" s="417">
        <v>0</v>
      </c>
      <c r="AD31" s="417">
        <v>0</v>
      </c>
      <c r="AE31" s="417">
        <v>0</v>
      </c>
      <c r="AF31" s="417">
        <v>0</v>
      </c>
      <c r="AG31" s="417">
        <v>0</v>
      </c>
      <c r="AH31" s="417">
        <v>0</v>
      </c>
      <c r="AI31" s="417">
        <v>0</v>
      </c>
      <c r="AJ31" s="417">
        <f t="shared" si="0"/>
        <v>15</v>
      </c>
      <c r="AK31" s="417">
        <f t="shared" si="2"/>
        <v>3</v>
      </c>
      <c r="AL31" s="416">
        <f t="shared" si="1"/>
        <v>18</v>
      </c>
      <c r="AM31" s="259"/>
      <c r="AN31" s="422"/>
      <c r="AO31" s="422"/>
    </row>
    <row r="32" spans="1:41" s="172" customFormat="1" ht="104.25" customHeight="1" x14ac:dyDescent="0.2">
      <c r="A32" s="417">
        <v>19</v>
      </c>
      <c r="B32" s="568" t="s">
        <v>307</v>
      </c>
      <c r="C32" s="417">
        <v>0</v>
      </c>
      <c r="D32" s="417">
        <v>0</v>
      </c>
      <c r="E32" s="493">
        <v>0</v>
      </c>
      <c r="F32" s="493">
        <v>0</v>
      </c>
      <c r="G32" s="417">
        <v>0</v>
      </c>
      <c r="H32" s="417">
        <v>6</v>
      </c>
      <c r="I32" s="417">
        <v>0</v>
      </c>
      <c r="J32" s="417">
        <v>0</v>
      </c>
      <c r="K32" s="417">
        <v>0</v>
      </c>
      <c r="L32" s="417">
        <v>2</v>
      </c>
      <c r="M32" s="417">
        <v>0</v>
      </c>
      <c r="N32" s="417">
        <v>0</v>
      </c>
      <c r="O32" s="417">
        <v>0</v>
      </c>
      <c r="P32" s="417">
        <v>0</v>
      </c>
      <c r="Q32" s="417">
        <v>0</v>
      </c>
      <c r="R32" s="417">
        <v>0</v>
      </c>
      <c r="S32" s="417">
        <v>0</v>
      </c>
      <c r="T32" s="417">
        <v>0</v>
      </c>
      <c r="U32" s="417">
        <v>0</v>
      </c>
      <c r="V32" s="417">
        <v>0</v>
      </c>
      <c r="W32" s="417">
        <v>0</v>
      </c>
      <c r="X32" s="417">
        <v>0</v>
      </c>
      <c r="Y32" s="417">
        <v>0</v>
      </c>
      <c r="Z32" s="417">
        <v>0</v>
      </c>
      <c r="AA32" s="417">
        <v>0</v>
      </c>
      <c r="AB32" s="417">
        <v>0</v>
      </c>
      <c r="AC32" s="417">
        <v>0</v>
      </c>
      <c r="AD32" s="417">
        <v>0</v>
      </c>
      <c r="AE32" s="417">
        <v>0</v>
      </c>
      <c r="AF32" s="417">
        <v>0</v>
      </c>
      <c r="AG32" s="417">
        <v>0</v>
      </c>
      <c r="AH32" s="417">
        <v>0</v>
      </c>
      <c r="AI32" s="417">
        <v>0</v>
      </c>
      <c r="AJ32" s="417">
        <f t="shared" si="0"/>
        <v>0</v>
      </c>
      <c r="AK32" s="417">
        <f t="shared" si="2"/>
        <v>8</v>
      </c>
      <c r="AL32" s="416">
        <f t="shared" si="1"/>
        <v>8</v>
      </c>
      <c r="AM32" s="259"/>
      <c r="AN32" s="422"/>
      <c r="AO32" s="422"/>
    </row>
    <row r="33" spans="1:41" s="172" customFormat="1" ht="104.25" customHeight="1" x14ac:dyDescent="0.2">
      <c r="A33" s="417">
        <v>20</v>
      </c>
      <c r="B33" s="568" t="s">
        <v>306</v>
      </c>
      <c r="C33" s="417">
        <v>0</v>
      </c>
      <c r="D33" s="417">
        <v>0</v>
      </c>
      <c r="E33" s="493">
        <v>0</v>
      </c>
      <c r="F33" s="493">
        <v>0</v>
      </c>
      <c r="G33" s="417">
        <v>4</v>
      </c>
      <c r="H33" s="417">
        <v>6</v>
      </c>
      <c r="I33" s="417">
        <v>0</v>
      </c>
      <c r="J33" s="417">
        <v>0</v>
      </c>
      <c r="K33" s="417">
        <v>4</v>
      </c>
      <c r="L33" s="417">
        <v>3</v>
      </c>
      <c r="M33" s="417">
        <v>4</v>
      </c>
      <c r="N33" s="417">
        <v>0</v>
      </c>
      <c r="O33" s="417">
        <v>0</v>
      </c>
      <c r="P33" s="417">
        <v>0</v>
      </c>
      <c r="Q33" s="417">
        <v>0</v>
      </c>
      <c r="R33" s="417">
        <v>0</v>
      </c>
      <c r="S33" s="417">
        <v>2</v>
      </c>
      <c r="T33" s="417">
        <v>1</v>
      </c>
      <c r="U33" s="417">
        <v>0</v>
      </c>
      <c r="V33" s="417">
        <v>0</v>
      </c>
      <c r="W33" s="417">
        <v>0</v>
      </c>
      <c r="X33" s="417">
        <v>0</v>
      </c>
      <c r="Y33" s="417">
        <v>1</v>
      </c>
      <c r="Z33" s="417">
        <v>1</v>
      </c>
      <c r="AA33" s="417">
        <v>0</v>
      </c>
      <c r="AB33" s="417">
        <v>0</v>
      </c>
      <c r="AC33" s="417">
        <v>0</v>
      </c>
      <c r="AD33" s="417">
        <v>0</v>
      </c>
      <c r="AE33" s="417">
        <v>0</v>
      </c>
      <c r="AF33" s="417">
        <v>0</v>
      </c>
      <c r="AG33" s="417">
        <v>0</v>
      </c>
      <c r="AH33" s="417">
        <v>0</v>
      </c>
      <c r="AI33" s="417">
        <v>0</v>
      </c>
      <c r="AJ33" s="417">
        <f t="shared" si="0"/>
        <v>15</v>
      </c>
      <c r="AK33" s="417">
        <f t="shared" si="2"/>
        <v>11</v>
      </c>
      <c r="AL33" s="416">
        <f t="shared" si="1"/>
        <v>26</v>
      </c>
      <c r="AM33" s="259"/>
      <c r="AN33" s="422"/>
      <c r="AO33" s="422"/>
    </row>
    <row r="34" spans="1:41" s="173" customFormat="1" ht="104.25" customHeight="1" x14ac:dyDescent="0.2">
      <c r="A34" s="689" t="s">
        <v>327</v>
      </c>
      <c r="B34" s="690"/>
      <c r="C34" s="416">
        <f>SUM(C30:C33)</f>
        <v>0</v>
      </c>
      <c r="D34" s="416">
        <f t="shared" ref="D34:AI34" si="10">SUM(D30:D33)</f>
        <v>0</v>
      </c>
      <c r="E34" s="416">
        <f t="shared" si="10"/>
        <v>0</v>
      </c>
      <c r="F34" s="416">
        <f t="shared" si="10"/>
        <v>0</v>
      </c>
      <c r="G34" s="416">
        <f t="shared" si="10"/>
        <v>9</v>
      </c>
      <c r="H34" s="416">
        <f t="shared" si="10"/>
        <v>73</v>
      </c>
      <c r="I34" s="416">
        <f t="shared" si="10"/>
        <v>0</v>
      </c>
      <c r="J34" s="416">
        <f t="shared" si="10"/>
        <v>0</v>
      </c>
      <c r="K34" s="416">
        <f t="shared" si="10"/>
        <v>15</v>
      </c>
      <c r="L34" s="416">
        <f t="shared" si="10"/>
        <v>14</v>
      </c>
      <c r="M34" s="416">
        <f t="shared" si="10"/>
        <v>19</v>
      </c>
      <c r="N34" s="416">
        <f t="shared" si="10"/>
        <v>2</v>
      </c>
      <c r="O34" s="416">
        <f t="shared" si="10"/>
        <v>0</v>
      </c>
      <c r="P34" s="416">
        <f t="shared" si="10"/>
        <v>0</v>
      </c>
      <c r="Q34" s="416">
        <f t="shared" si="10"/>
        <v>0</v>
      </c>
      <c r="R34" s="416">
        <f t="shared" si="10"/>
        <v>0</v>
      </c>
      <c r="S34" s="416">
        <f t="shared" si="10"/>
        <v>3</v>
      </c>
      <c r="T34" s="416">
        <f t="shared" si="10"/>
        <v>2</v>
      </c>
      <c r="U34" s="416">
        <f t="shared" si="10"/>
        <v>0</v>
      </c>
      <c r="V34" s="416">
        <f t="shared" si="10"/>
        <v>0</v>
      </c>
      <c r="W34" s="416">
        <f t="shared" si="10"/>
        <v>0</v>
      </c>
      <c r="X34" s="416">
        <f t="shared" si="10"/>
        <v>0</v>
      </c>
      <c r="Y34" s="416">
        <f t="shared" si="10"/>
        <v>5</v>
      </c>
      <c r="Z34" s="416">
        <f t="shared" si="10"/>
        <v>1</v>
      </c>
      <c r="AA34" s="416">
        <f t="shared" si="10"/>
        <v>0</v>
      </c>
      <c r="AB34" s="416">
        <f t="shared" si="10"/>
        <v>0</v>
      </c>
      <c r="AC34" s="416">
        <f t="shared" si="10"/>
        <v>0</v>
      </c>
      <c r="AD34" s="416">
        <f t="shared" si="10"/>
        <v>0</v>
      </c>
      <c r="AE34" s="416">
        <f t="shared" si="10"/>
        <v>0</v>
      </c>
      <c r="AF34" s="416">
        <f t="shared" si="10"/>
        <v>0</v>
      </c>
      <c r="AG34" s="416">
        <f t="shared" si="10"/>
        <v>0</v>
      </c>
      <c r="AH34" s="416">
        <f t="shared" si="10"/>
        <v>0</v>
      </c>
      <c r="AI34" s="416">
        <f t="shared" si="10"/>
        <v>0</v>
      </c>
      <c r="AJ34" s="416">
        <f t="shared" si="0"/>
        <v>51</v>
      </c>
      <c r="AK34" s="416">
        <f t="shared" si="2"/>
        <v>92</v>
      </c>
      <c r="AL34" s="416">
        <f t="shared" si="1"/>
        <v>143</v>
      </c>
      <c r="AM34" s="440"/>
      <c r="AN34" s="488"/>
      <c r="AO34" s="488"/>
    </row>
    <row r="35" spans="1:41" s="172" customFormat="1" ht="104.25" customHeight="1" x14ac:dyDescent="0.2">
      <c r="A35" s="417">
        <v>21</v>
      </c>
      <c r="B35" s="568" t="s">
        <v>308</v>
      </c>
      <c r="C35" s="417">
        <v>0</v>
      </c>
      <c r="D35" s="417">
        <v>0</v>
      </c>
      <c r="E35" s="493">
        <v>0</v>
      </c>
      <c r="F35" s="493">
        <v>0</v>
      </c>
      <c r="G35" s="417">
        <v>0</v>
      </c>
      <c r="H35" s="417">
        <v>83</v>
      </c>
      <c r="I35" s="417">
        <v>0</v>
      </c>
      <c r="J35" s="417">
        <v>0</v>
      </c>
      <c r="K35" s="417">
        <v>9</v>
      </c>
      <c r="L35" s="417">
        <v>3</v>
      </c>
      <c r="M35" s="417">
        <v>9</v>
      </c>
      <c r="N35" s="417">
        <v>4</v>
      </c>
      <c r="O35" s="417">
        <v>0</v>
      </c>
      <c r="P35" s="417">
        <v>0</v>
      </c>
      <c r="Q35" s="417">
        <v>0</v>
      </c>
      <c r="R35" s="417">
        <v>0</v>
      </c>
      <c r="S35" s="417">
        <v>3</v>
      </c>
      <c r="T35" s="417">
        <v>0</v>
      </c>
      <c r="U35" s="417">
        <v>0</v>
      </c>
      <c r="V35" s="417">
        <v>0</v>
      </c>
      <c r="W35" s="417">
        <v>0</v>
      </c>
      <c r="X35" s="417">
        <v>0</v>
      </c>
      <c r="Y35" s="417">
        <v>0</v>
      </c>
      <c r="Z35" s="417">
        <v>0</v>
      </c>
      <c r="AA35" s="417">
        <v>0</v>
      </c>
      <c r="AB35" s="417">
        <v>0</v>
      </c>
      <c r="AC35" s="417">
        <v>0</v>
      </c>
      <c r="AD35" s="417">
        <v>0</v>
      </c>
      <c r="AE35" s="417">
        <v>0</v>
      </c>
      <c r="AF35" s="417">
        <v>0</v>
      </c>
      <c r="AG35" s="417">
        <v>0</v>
      </c>
      <c r="AH35" s="417">
        <v>0</v>
      </c>
      <c r="AI35" s="417">
        <v>0</v>
      </c>
      <c r="AJ35" s="417">
        <f t="shared" si="0"/>
        <v>21</v>
      </c>
      <c r="AK35" s="417">
        <f t="shared" si="2"/>
        <v>90</v>
      </c>
      <c r="AL35" s="416">
        <f t="shared" si="1"/>
        <v>111</v>
      </c>
      <c r="AM35" s="259"/>
      <c r="AN35" s="422"/>
      <c r="AO35" s="422"/>
    </row>
    <row r="36" spans="1:41" s="172" customFormat="1" ht="104.25" customHeight="1" x14ac:dyDescent="0.2">
      <c r="A36" s="417">
        <v>22</v>
      </c>
      <c r="B36" s="568" t="s">
        <v>309</v>
      </c>
      <c r="C36" s="417">
        <v>0</v>
      </c>
      <c r="D36" s="417">
        <v>0</v>
      </c>
      <c r="E36" s="493">
        <v>0</v>
      </c>
      <c r="F36" s="493">
        <v>0</v>
      </c>
      <c r="G36" s="417">
        <v>30</v>
      </c>
      <c r="H36" s="417">
        <v>63</v>
      </c>
      <c r="I36" s="417">
        <v>0</v>
      </c>
      <c r="J36" s="417">
        <v>0</v>
      </c>
      <c r="K36" s="417">
        <v>28</v>
      </c>
      <c r="L36" s="417">
        <v>53</v>
      </c>
      <c r="M36" s="417">
        <v>50</v>
      </c>
      <c r="N36" s="417">
        <v>43</v>
      </c>
      <c r="O36" s="417">
        <v>0</v>
      </c>
      <c r="P36" s="417">
        <v>0</v>
      </c>
      <c r="Q36" s="417">
        <v>0</v>
      </c>
      <c r="R36" s="417">
        <v>0</v>
      </c>
      <c r="S36" s="417">
        <v>10</v>
      </c>
      <c r="T36" s="417">
        <v>7</v>
      </c>
      <c r="U36" s="417">
        <v>0</v>
      </c>
      <c r="V36" s="417">
        <v>0</v>
      </c>
      <c r="W36" s="417">
        <v>0</v>
      </c>
      <c r="X36" s="417">
        <v>0</v>
      </c>
      <c r="Y36" s="417">
        <v>3</v>
      </c>
      <c r="Z36" s="417">
        <v>2</v>
      </c>
      <c r="AA36" s="417">
        <v>0</v>
      </c>
      <c r="AB36" s="417">
        <v>0</v>
      </c>
      <c r="AC36" s="417">
        <v>0</v>
      </c>
      <c r="AD36" s="417">
        <v>0</v>
      </c>
      <c r="AE36" s="417">
        <v>0</v>
      </c>
      <c r="AF36" s="417">
        <v>0</v>
      </c>
      <c r="AG36" s="417">
        <v>0</v>
      </c>
      <c r="AH36" s="417">
        <v>0</v>
      </c>
      <c r="AI36" s="417">
        <v>0</v>
      </c>
      <c r="AJ36" s="417">
        <f t="shared" si="0"/>
        <v>121</v>
      </c>
      <c r="AK36" s="417">
        <f t="shared" si="2"/>
        <v>168</v>
      </c>
      <c r="AL36" s="416">
        <f t="shared" si="1"/>
        <v>289</v>
      </c>
      <c r="AM36" s="259"/>
      <c r="AN36" s="422"/>
      <c r="AO36" s="422"/>
    </row>
    <row r="37" spans="1:41" s="172" customFormat="1" ht="104.25" customHeight="1" x14ac:dyDescent="0.2">
      <c r="A37" s="417">
        <v>23</v>
      </c>
      <c r="B37" s="568" t="s">
        <v>310</v>
      </c>
      <c r="C37" s="417">
        <v>0</v>
      </c>
      <c r="D37" s="417">
        <v>0</v>
      </c>
      <c r="E37" s="493">
        <v>0</v>
      </c>
      <c r="F37" s="493">
        <v>0</v>
      </c>
      <c r="G37" s="417">
        <v>54</v>
      </c>
      <c r="H37" s="417">
        <v>248</v>
      </c>
      <c r="I37" s="417">
        <v>0</v>
      </c>
      <c r="J37" s="417">
        <v>0</v>
      </c>
      <c r="K37" s="417">
        <v>30</v>
      </c>
      <c r="L37" s="417">
        <v>51</v>
      </c>
      <c r="M37" s="417">
        <v>0</v>
      </c>
      <c r="N37" s="417">
        <v>53</v>
      </c>
      <c r="O37" s="417">
        <v>0</v>
      </c>
      <c r="P37" s="417">
        <v>0</v>
      </c>
      <c r="Q37" s="417">
        <v>0</v>
      </c>
      <c r="R37" s="417">
        <v>0</v>
      </c>
      <c r="S37" s="417">
        <v>0</v>
      </c>
      <c r="T37" s="417">
        <v>3</v>
      </c>
      <c r="U37" s="417">
        <v>0</v>
      </c>
      <c r="V37" s="417">
        <v>0</v>
      </c>
      <c r="W37" s="417">
        <v>0</v>
      </c>
      <c r="X37" s="417">
        <v>0</v>
      </c>
      <c r="Y37" s="417">
        <v>0</v>
      </c>
      <c r="Z37" s="417">
        <v>0</v>
      </c>
      <c r="AA37" s="417">
        <v>0</v>
      </c>
      <c r="AB37" s="417">
        <v>0</v>
      </c>
      <c r="AC37" s="417">
        <v>0</v>
      </c>
      <c r="AD37" s="417">
        <v>0</v>
      </c>
      <c r="AE37" s="417">
        <v>0</v>
      </c>
      <c r="AF37" s="417">
        <v>0</v>
      </c>
      <c r="AG37" s="417">
        <v>0</v>
      </c>
      <c r="AH37" s="417">
        <v>0</v>
      </c>
      <c r="AI37" s="417">
        <v>0</v>
      </c>
      <c r="AJ37" s="417">
        <f t="shared" si="0"/>
        <v>84</v>
      </c>
      <c r="AK37" s="417">
        <f t="shared" si="2"/>
        <v>355</v>
      </c>
      <c r="AL37" s="416">
        <f t="shared" si="1"/>
        <v>439</v>
      </c>
      <c r="AM37" s="259"/>
      <c r="AN37" s="422"/>
      <c r="AO37" s="422"/>
    </row>
    <row r="38" spans="1:41" s="172" customFormat="1" ht="104.25" customHeight="1" x14ac:dyDescent="0.2">
      <c r="A38" s="417">
        <v>24</v>
      </c>
      <c r="B38" s="568" t="s">
        <v>311</v>
      </c>
      <c r="C38" s="417">
        <v>0</v>
      </c>
      <c r="D38" s="417">
        <v>0</v>
      </c>
      <c r="E38" s="493">
        <v>0</v>
      </c>
      <c r="F38" s="493">
        <v>0</v>
      </c>
      <c r="G38" s="417">
        <v>2</v>
      </c>
      <c r="H38" s="417">
        <v>8</v>
      </c>
      <c r="I38" s="417">
        <v>0</v>
      </c>
      <c r="J38" s="417">
        <v>0</v>
      </c>
      <c r="K38" s="417">
        <v>0</v>
      </c>
      <c r="L38" s="417">
        <v>1</v>
      </c>
      <c r="M38" s="417">
        <v>1</v>
      </c>
      <c r="N38" s="417">
        <v>1</v>
      </c>
      <c r="O38" s="417">
        <v>0</v>
      </c>
      <c r="P38" s="417">
        <v>0</v>
      </c>
      <c r="Q38" s="417">
        <v>0</v>
      </c>
      <c r="R38" s="417">
        <v>0</v>
      </c>
      <c r="S38" s="417">
        <v>0</v>
      </c>
      <c r="T38" s="417">
        <v>0</v>
      </c>
      <c r="U38" s="417">
        <v>0</v>
      </c>
      <c r="V38" s="417">
        <v>0</v>
      </c>
      <c r="W38" s="417">
        <v>0</v>
      </c>
      <c r="X38" s="417">
        <v>0</v>
      </c>
      <c r="Y38" s="417">
        <v>0</v>
      </c>
      <c r="Z38" s="417">
        <v>0</v>
      </c>
      <c r="AA38" s="417">
        <v>0</v>
      </c>
      <c r="AB38" s="417">
        <v>0</v>
      </c>
      <c r="AC38" s="417">
        <v>0</v>
      </c>
      <c r="AD38" s="417">
        <v>0</v>
      </c>
      <c r="AE38" s="417">
        <v>0</v>
      </c>
      <c r="AF38" s="417">
        <v>0</v>
      </c>
      <c r="AG38" s="417">
        <v>0</v>
      </c>
      <c r="AH38" s="417">
        <v>0</v>
      </c>
      <c r="AI38" s="417">
        <v>0</v>
      </c>
      <c r="AJ38" s="417">
        <f t="shared" si="0"/>
        <v>3</v>
      </c>
      <c r="AK38" s="417">
        <f t="shared" si="2"/>
        <v>10</v>
      </c>
      <c r="AL38" s="416">
        <f t="shared" si="1"/>
        <v>13</v>
      </c>
      <c r="AM38" s="259"/>
      <c r="AN38" s="422"/>
      <c r="AO38" s="422"/>
    </row>
    <row r="39" spans="1:41" s="173" customFormat="1" ht="104.25" customHeight="1" x14ac:dyDescent="0.2">
      <c r="A39" s="689" t="s">
        <v>328</v>
      </c>
      <c r="B39" s="690"/>
      <c r="C39" s="416">
        <f>SUM(C35:C38)</f>
        <v>0</v>
      </c>
      <c r="D39" s="416">
        <f t="shared" ref="D39:AI39" si="11">SUM(D35:D38)</f>
        <v>0</v>
      </c>
      <c r="E39" s="416">
        <f t="shared" si="11"/>
        <v>0</v>
      </c>
      <c r="F39" s="416">
        <f t="shared" si="11"/>
        <v>0</v>
      </c>
      <c r="G39" s="416">
        <f t="shared" si="11"/>
        <v>86</v>
      </c>
      <c r="H39" s="416">
        <f t="shared" si="11"/>
        <v>402</v>
      </c>
      <c r="I39" s="416">
        <f t="shared" si="11"/>
        <v>0</v>
      </c>
      <c r="J39" s="416">
        <f t="shared" si="11"/>
        <v>0</v>
      </c>
      <c r="K39" s="416">
        <f t="shared" si="11"/>
        <v>67</v>
      </c>
      <c r="L39" s="416">
        <f t="shared" si="11"/>
        <v>108</v>
      </c>
      <c r="M39" s="416">
        <f t="shared" si="11"/>
        <v>60</v>
      </c>
      <c r="N39" s="416">
        <f t="shared" si="11"/>
        <v>101</v>
      </c>
      <c r="O39" s="416">
        <f t="shared" si="11"/>
        <v>0</v>
      </c>
      <c r="P39" s="416">
        <f t="shared" si="11"/>
        <v>0</v>
      </c>
      <c r="Q39" s="416">
        <f t="shared" si="11"/>
        <v>0</v>
      </c>
      <c r="R39" s="416">
        <f t="shared" si="11"/>
        <v>0</v>
      </c>
      <c r="S39" s="416">
        <f t="shared" si="11"/>
        <v>13</v>
      </c>
      <c r="T39" s="416">
        <f t="shared" si="11"/>
        <v>10</v>
      </c>
      <c r="U39" s="416">
        <f t="shared" si="11"/>
        <v>0</v>
      </c>
      <c r="V39" s="416">
        <f t="shared" si="11"/>
        <v>0</v>
      </c>
      <c r="W39" s="416">
        <f t="shared" si="11"/>
        <v>0</v>
      </c>
      <c r="X39" s="416">
        <f t="shared" si="11"/>
        <v>0</v>
      </c>
      <c r="Y39" s="416">
        <f t="shared" si="11"/>
        <v>3</v>
      </c>
      <c r="Z39" s="416">
        <f t="shared" si="11"/>
        <v>2</v>
      </c>
      <c r="AA39" s="416">
        <f t="shared" si="11"/>
        <v>0</v>
      </c>
      <c r="AB39" s="416">
        <f t="shared" si="11"/>
        <v>0</v>
      </c>
      <c r="AC39" s="416">
        <f t="shared" si="11"/>
        <v>0</v>
      </c>
      <c r="AD39" s="416">
        <f t="shared" si="11"/>
        <v>0</v>
      </c>
      <c r="AE39" s="416">
        <f t="shared" si="11"/>
        <v>0</v>
      </c>
      <c r="AF39" s="416">
        <f t="shared" si="11"/>
        <v>0</v>
      </c>
      <c r="AG39" s="416">
        <f t="shared" si="11"/>
        <v>0</v>
      </c>
      <c r="AH39" s="416">
        <f t="shared" si="11"/>
        <v>0</v>
      </c>
      <c r="AI39" s="416">
        <f t="shared" si="11"/>
        <v>0</v>
      </c>
      <c r="AJ39" s="416">
        <f t="shared" si="0"/>
        <v>229</v>
      </c>
      <c r="AK39" s="416">
        <f t="shared" si="2"/>
        <v>623</v>
      </c>
      <c r="AL39" s="416">
        <f t="shared" si="1"/>
        <v>852</v>
      </c>
      <c r="AM39" s="440"/>
      <c r="AN39" s="440"/>
      <c r="AO39" s="439"/>
    </row>
    <row r="40" spans="1:41" s="489" customFormat="1" ht="104.25" customHeight="1" x14ac:dyDescent="0.2">
      <c r="A40" s="689" t="s">
        <v>329</v>
      </c>
      <c r="B40" s="690"/>
      <c r="C40" s="416">
        <f>SUM(C29+C34+C39)</f>
        <v>0</v>
      </c>
      <c r="D40" s="416">
        <f t="shared" ref="D40:AI40" si="12">SUM(D29+D34+D39)</f>
        <v>0</v>
      </c>
      <c r="E40" s="416">
        <f t="shared" si="12"/>
        <v>0</v>
      </c>
      <c r="F40" s="416">
        <f t="shared" si="12"/>
        <v>0</v>
      </c>
      <c r="G40" s="416">
        <f t="shared" si="12"/>
        <v>110</v>
      </c>
      <c r="H40" s="416">
        <f t="shared" si="12"/>
        <v>594</v>
      </c>
      <c r="I40" s="416">
        <f t="shared" si="12"/>
        <v>0</v>
      </c>
      <c r="J40" s="416">
        <f t="shared" si="12"/>
        <v>0</v>
      </c>
      <c r="K40" s="416">
        <f t="shared" si="12"/>
        <v>90</v>
      </c>
      <c r="L40" s="416">
        <f t="shared" si="12"/>
        <v>129</v>
      </c>
      <c r="M40" s="416">
        <f t="shared" si="12"/>
        <v>87</v>
      </c>
      <c r="N40" s="416">
        <f t="shared" si="12"/>
        <v>106</v>
      </c>
      <c r="O40" s="416">
        <f t="shared" si="12"/>
        <v>0</v>
      </c>
      <c r="P40" s="416">
        <f t="shared" si="12"/>
        <v>0</v>
      </c>
      <c r="Q40" s="416">
        <f t="shared" si="12"/>
        <v>0</v>
      </c>
      <c r="R40" s="416">
        <f t="shared" si="12"/>
        <v>0</v>
      </c>
      <c r="S40" s="416">
        <f t="shared" si="12"/>
        <v>20</v>
      </c>
      <c r="T40" s="416">
        <f t="shared" si="12"/>
        <v>12</v>
      </c>
      <c r="U40" s="416">
        <f t="shared" si="12"/>
        <v>0</v>
      </c>
      <c r="V40" s="416">
        <f t="shared" si="12"/>
        <v>0</v>
      </c>
      <c r="W40" s="416">
        <f t="shared" si="12"/>
        <v>0</v>
      </c>
      <c r="X40" s="416">
        <f t="shared" si="12"/>
        <v>0</v>
      </c>
      <c r="Y40" s="416">
        <f t="shared" si="12"/>
        <v>11</v>
      </c>
      <c r="Z40" s="416">
        <f t="shared" si="12"/>
        <v>3</v>
      </c>
      <c r="AA40" s="416">
        <f t="shared" si="12"/>
        <v>0</v>
      </c>
      <c r="AB40" s="416">
        <f t="shared" si="12"/>
        <v>0</v>
      </c>
      <c r="AC40" s="416">
        <f t="shared" si="12"/>
        <v>0</v>
      </c>
      <c r="AD40" s="416">
        <f t="shared" si="12"/>
        <v>0</v>
      </c>
      <c r="AE40" s="416">
        <f t="shared" si="12"/>
        <v>0</v>
      </c>
      <c r="AF40" s="416">
        <f t="shared" si="12"/>
        <v>0</v>
      </c>
      <c r="AG40" s="416">
        <f t="shared" si="12"/>
        <v>0</v>
      </c>
      <c r="AH40" s="416">
        <f t="shared" si="12"/>
        <v>0</v>
      </c>
      <c r="AI40" s="416">
        <f t="shared" si="12"/>
        <v>0</v>
      </c>
      <c r="AJ40" s="416">
        <f t="shared" si="0"/>
        <v>318</v>
      </c>
      <c r="AK40" s="416">
        <f t="shared" si="2"/>
        <v>844</v>
      </c>
      <c r="AL40" s="416">
        <f t="shared" si="1"/>
        <v>1162</v>
      </c>
      <c r="AM40" s="440"/>
      <c r="AO40" s="310"/>
    </row>
    <row r="41" spans="1:41" s="172" customFormat="1" ht="104.25" customHeight="1" x14ac:dyDescent="0.2">
      <c r="A41" s="417">
        <v>25</v>
      </c>
      <c r="B41" s="568" t="s">
        <v>312</v>
      </c>
      <c r="C41" s="417">
        <v>0</v>
      </c>
      <c r="D41" s="417">
        <v>0</v>
      </c>
      <c r="E41" s="417">
        <v>0</v>
      </c>
      <c r="F41" s="417">
        <v>0</v>
      </c>
      <c r="G41" s="417">
        <v>16</v>
      </c>
      <c r="H41" s="417">
        <v>884</v>
      </c>
      <c r="I41" s="417">
        <v>0</v>
      </c>
      <c r="J41" s="417">
        <v>0</v>
      </c>
      <c r="K41" s="417">
        <v>17</v>
      </c>
      <c r="L41" s="417">
        <v>30</v>
      </c>
      <c r="M41" s="417">
        <v>35</v>
      </c>
      <c r="N41" s="417">
        <v>35</v>
      </c>
      <c r="O41" s="417">
        <v>0</v>
      </c>
      <c r="P41" s="417">
        <v>0</v>
      </c>
      <c r="Q41" s="417">
        <v>0</v>
      </c>
      <c r="R41" s="417">
        <v>0</v>
      </c>
      <c r="S41" s="417">
        <v>0</v>
      </c>
      <c r="T41" s="417">
        <v>0</v>
      </c>
      <c r="U41" s="417">
        <v>0</v>
      </c>
      <c r="V41" s="417">
        <v>0</v>
      </c>
      <c r="W41" s="417">
        <v>0</v>
      </c>
      <c r="X41" s="417">
        <v>0</v>
      </c>
      <c r="Y41" s="417">
        <v>0</v>
      </c>
      <c r="Z41" s="417">
        <v>0</v>
      </c>
      <c r="AA41" s="417">
        <v>0</v>
      </c>
      <c r="AB41" s="417">
        <v>0</v>
      </c>
      <c r="AC41" s="417">
        <v>0</v>
      </c>
      <c r="AD41" s="417">
        <v>0</v>
      </c>
      <c r="AE41" s="417">
        <v>0</v>
      </c>
      <c r="AF41" s="417">
        <v>0</v>
      </c>
      <c r="AG41" s="417">
        <v>0</v>
      </c>
      <c r="AH41" s="417">
        <v>0</v>
      </c>
      <c r="AI41" s="417">
        <v>0</v>
      </c>
      <c r="AJ41" s="417">
        <f t="shared" si="0"/>
        <v>68</v>
      </c>
      <c r="AK41" s="417">
        <f t="shared" si="2"/>
        <v>949</v>
      </c>
      <c r="AL41" s="416">
        <f t="shared" si="1"/>
        <v>1017</v>
      </c>
      <c r="AM41" s="259"/>
      <c r="AN41" s="259"/>
      <c r="AO41" s="259"/>
    </row>
    <row r="42" spans="1:41" s="172" customFormat="1" ht="104.25" customHeight="1" x14ac:dyDescent="0.2">
      <c r="A42" s="417">
        <v>26</v>
      </c>
      <c r="B42" s="568" t="s">
        <v>313</v>
      </c>
      <c r="C42" s="417">
        <v>0</v>
      </c>
      <c r="D42" s="417">
        <v>0</v>
      </c>
      <c r="E42" s="417">
        <v>0</v>
      </c>
      <c r="F42" s="417">
        <v>0</v>
      </c>
      <c r="G42" s="417">
        <v>0</v>
      </c>
      <c r="H42" s="417">
        <v>112</v>
      </c>
      <c r="I42" s="417">
        <v>0</v>
      </c>
      <c r="J42" s="417">
        <v>0</v>
      </c>
      <c r="K42" s="417">
        <v>0</v>
      </c>
      <c r="L42" s="417">
        <v>0</v>
      </c>
      <c r="M42" s="417">
        <v>0</v>
      </c>
      <c r="N42" s="417">
        <v>0</v>
      </c>
      <c r="O42" s="417">
        <v>0</v>
      </c>
      <c r="P42" s="417">
        <v>0</v>
      </c>
      <c r="Q42" s="417">
        <v>0</v>
      </c>
      <c r="R42" s="417">
        <v>0</v>
      </c>
      <c r="S42" s="417">
        <v>0</v>
      </c>
      <c r="T42" s="417">
        <v>0</v>
      </c>
      <c r="U42" s="417">
        <v>0</v>
      </c>
      <c r="V42" s="417">
        <v>0</v>
      </c>
      <c r="W42" s="417">
        <v>0</v>
      </c>
      <c r="X42" s="417">
        <v>0</v>
      </c>
      <c r="Y42" s="417">
        <v>0</v>
      </c>
      <c r="Z42" s="417">
        <v>0</v>
      </c>
      <c r="AA42" s="417">
        <v>0</v>
      </c>
      <c r="AB42" s="417">
        <v>0</v>
      </c>
      <c r="AC42" s="417">
        <v>0</v>
      </c>
      <c r="AD42" s="417">
        <v>0</v>
      </c>
      <c r="AE42" s="417">
        <v>0</v>
      </c>
      <c r="AF42" s="417">
        <v>0</v>
      </c>
      <c r="AG42" s="417">
        <v>0</v>
      </c>
      <c r="AH42" s="417">
        <v>0</v>
      </c>
      <c r="AI42" s="417">
        <v>0</v>
      </c>
      <c r="AJ42" s="417">
        <f t="shared" si="0"/>
        <v>0</v>
      </c>
      <c r="AK42" s="417">
        <f t="shared" si="2"/>
        <v>112</v>
      </c>
      <c r="AL42" s="416">
        <f t="shared" si="1"/>
        <v>112</v>
      </c>
      <c r="AM42" s="259"/>
      <c r="AN42" s="259"/>
      <c r="AO42" s="259"/>
    </row>
    <row r="43" spans="1:41" s="172" customFormat="1" ht="104.25" customHeight="1" x14ac:dyDescent="0.2">
      <c r="A43" s="417">
        <v>27</v>
      </c>
      <c r="B43" s="568" t="s">
        <v>314</v>
      </c>
      <c r="C43" s="417">
        <v>0</v>
      </c>
      <c r="D43" s="417">
        <v>0</v>
      </c>
      <c r="E43" s="417">
        <v>0</v>
      </c>
      <c r="F43" s="417">
        <v>0</v>
      </c>
      <c r="G43" s="417">
        <v>0</v>
      </c>
      <c r="H43" s="417">
        <v>671</v>
      </c>
      <c r="I43" s="417">
        <v>0</v>
      </c>
      <c r="J43" s="417">
        <v>0</v>
      </c>
      <c r="K43" s="417">
        <v>0</v>
      </c>
      <c r="L43" s="417">
        <v>35</v>
      </c>
      <c r="M43" s="417">
        <v>0</v>
      </c>
      <c r="N43" s="417">
        <v>30</v>
      </c>
      <c r="O43" s="417">
        <v>0</v>
      </c>
      <c r="P43" s="417">
        <v>0</v>
      </c>
      <c r="Q43" s="417">
        <v>0</v>
      </c>
      <c r="R43" s="417">
        <v>0</v>
      </c>
      <c r="S43" s="417">
        <v>0</v>
      </c>
      <c r="T43" s="417">
        <v>0</v>
      </c>
      <c r="U43" s="417">
        <v>0</v>
      </c>
      <c r="V43" s="417">
        <v>0</v>
      </c>
      <c r="W43" s="417">
        <v>0</v>
      </c>
      <c r="X43" s="417">
        <v>0</v>
      </c>
      <c r="Y43" s="417">
        <v>0</v>
      </c>
      <c r="Z43" s="417">
        <v>0</v>
      </c>
      <c r="AA43" s="417">
        <v>0</v>
      </c>
      <c r="AB43" s="417">
        <v>0</v>
      </c>
      <c r="AC43" s="417">
        <v>0</v>
      </c>
      <c r="AD43" s="417">
        <v>0</v>
      </c>
      <c r="AE43" s="417">
        <v>0</v>
      </c>
      <c r="AF43" s="417">
        <v>0</v>
      </c>
      <c r="AG43" s="417">
        <v>0</v>
      </c>
      <c r="AH43" s="417">
        <v>0</v>
      </c>
      <c r="AI43" s="417">
        <v>0</v>
      </c>
      <c r="AJ43" s="417">
        <f t="shared" si="0"/>
        <v>0</v>
      </c>
      <c r="AK43" s="417">
        <f t="shared" si="2"/>
        <v>736</v>
      </c>
      <c r="AL43" s="416">
        <f t="shared" si="1"/>
        <v>736</v>
      </c>
      <c r="AM43" s="259"/>
      <c r="AN43" s="259"/>
      <c r="AO43" s="434"/>
    </row>
    <row r="44" spans="1:41" s="172" customFormat="1" ht="104.25" customHeight="1" x14ac:dyDescent="0.2">
      <c r="A44" s="417">
        <v>28</v>
      </c>
      <c r="B44" s="568" t="s">
        <v>315</v>
      </c>
      <c r="C44" s="417">
        <v>0</v>
      </c>
      <c r="D44" s="417">
        <v>0</v>
      </c>
      <c r="E44" s="417">
        <v>0</v>
      </c>
      <c r="F44" s="417">
        <v>0</v>
      </c>
      <c r="G44" s="417">
        <v>26</v>
      </c>
      <c r="H44" s="417">
        <v>770</v>
      </c>
      <c r="I44" s="417">
        <v>0</v>
      </c>
      <c r="J44" s="417">
        <v>0</v>
      </c>
      <c r="K44" s="417">
        <v>16</v>
      </c>
      <c r="L44" s="417">
        <v>78</v>
      </c>
      <c r="M44" s="417">
        <v>8</v>
      </c>
      <c r="N44" s="417">
        <v>67</v>
      </c>
      <c r="O44" s="417">
        <v>0</v>
      </c>
      <c r="P44" s="417">
        <v>0</v>
      </c>
      <c r="Q44" s="417">
        <v>0</v>
      </c>
      <c r="R44" s="417">
        <v>0</v>
      </c>
      <c r="S44" s="417">
        <v>6</v>
      </c>
      <c r="T44" s="417">
        <v>4</v>
      </c>
      <c r="U44" s="417">
        <v>0</v>
      </c>
      <c r="V44" s="417">
        <v>0</v>
      </c>
      <c r="W44" s="417">
        <v>0</v>
      </c>
      <c r="X44" s="417">
        <v>0</v>
      </c>
      <c r="Y44" s="417">
        <v>0</v>
      </c>
      <c r="Z44" s="417">
        <v>0</v>
      </c>
      <c r="AA44" s="417">
        <v>0</v>
      </c>
      <c r="AB44" s="417">
        <v>0</v>
      </c>
      <c r="AC44" s="417">
        <v>0</v>
      </c>
      <c r="AD44" s="417">
        <v>0</v>
      </c>
      <c r="AE44" s="417">
        <v>0</v>
      </c>
      <c r="AF44" s="417">
        <v>0</v>
      </c>
      <c r="AG44" s="417">
        <v>0</v>
      </c>
      <c r="AH44" s="417">
        <v>0</v>
      </c>
      <c r="AI44" s="417">
        <v>0</v>
      </c>
      <c r="AJ44" s="417">
        <f t="shared" si="0"/>
        <v>56</v>
      </c>
      <c r="AK44" s="417">
        <f t="shared" si="2"/>
        <v>919</v>
      </c>
      <c r="AL44" s="416">
        <f t="shared" si="1"/>
        <v>975</v>
      </c>
      <c r="AM44" s="259" t="s">
        <v>85</v>
      </c>
      <c r="AN44" s="259"/>
      <c r="AO44" s="434"/>
    </row>
    <row r="45" spans="1:41" s="173" customFormat="1" ht="104.25" customHeight="1" x14ac:dyDescent="0.2">
      <c r="A45" s="689" t="s">
        <v>330</v>
      </c>
      <c r="B45" s="690"/>
      <c r="C45" s="416">
        <f>SUM(C41:C44)</f>
        <v>0</v>
      </c>
      <c r="D45" s="416">
        <f t="shared" ref="D45:AI45" si="13">SUM(D41:D44)</f>
        <v>0</v>
      </c>
      <c r="E45" s="416">
        <f t="shared" si="13"/>
        <v>0</v>
      </c>
      <c r="F45" s="416">
        <f t="shared" si="13"/>
        <v>0</v>
      </c>
      <c r="G45" s="416">
        <f t="shared" si="13"/>
        <v>42</v>
      </c>
      <c r="H45" s="416">
        <f t="shared" si="13"/>
        <v>2437</v>
      </c>
      <c r="I45" s="416">
        <f t="shared" si="13"/>
        <v>0</v>
      </c>
      <c r="J45" s="416">
        <f t="shared" si="13"/>
        <v>0</v>
      </c>
      <c r="K45" s="416">
        <f t="shared" si="13"/>
        <v>33</v>
      </c>
      <c r="L45" s="416">
        <f t="shared" si="13"/>
        <v>143</v>
      </c>
      <c r="M45" s="416">
        <f t="shared" si="13"/>
        <v>43</v>
      </c>
      <c r="N45" s="416">
        <f t="shared" si="13"/>
        <v>132</v>
      </c>
      <c r="O45" s="416">
        <f t="shared" si="13"/>
        <v>0</v>
      </c>
      <c r="P45" s="416">
        <f t="shared" si="13"/>
        <v>0</v>
      </c>
      <c r="Q45" s="416">
        <f t="shared" si="13"/>
        <v>0</v>
      </c>
      <c r="R45" s="416">
        <f t="shared" si="13"/>
        <v>0</v>
      </c>
      <c r="S45" s="416">
        <f t="shared" si="13"/>
        <v>6</v>
      </c>
      <c r="T45" s="416">
        <f t="shared" si="13"/>
        <v>4</v>
      </c>
      <c r="U45" s="416">
        <f t="shared" si="13"/>
        <v>0</v>
      </c>
      <c r="V45" s="416">
        <f t="shared" si="13"/>
        <v>0</v>
      </c>
      <c r="W45" s="416">
        <f t="shared" si="13"/>
        <v>0</v>
      </c>
      <c r="X45" s="416">
        <f t="shared" si="13"/>
        <v>0</v>
      </c>
      <c r="Y45" s="416">
        <f t="shared" si="13"/>
        <v>0</v>
      </c>
      <c r="Z45" s="416">
        <f t="shared" si="13"/>
        <v>0</v>
      </c>
      <c r="AA45" s="416">
        <f t="shared" si="13"/>
        <v>0</v>
      </c>
      <c r="AB45" s="416">
        <f t="shared" si="13"/>
        <v>0</v>
      </c>
      <c r="AC45" s="416">
        <f t="shared" si="13"/>
        <v>0</v>
      </c>
      <c r="AD45" s="416">
        <f t="shared" si="13"/>
        <v>0</v>
      </c>
      <c r="AE45" s="416">
        <f t="shared" si="13"/>
        <v>0</v>
      </c>
      <c r="AF45" s="416">
        <f t="shared" si="13"/>
        <v>0</v>
      </c>
      <c r="AG45" s="416">
        <f t="shared" si="13"/>
        <v>0</v>
      </c>
      <c r="AH45" s="416">
        <f t="shared" si="13"/>
        <v>0</v>
      </c>
      <c r="AI45" s="416">
        <f t="shared" si="13"/>
        <v>0</v>
      </c>
      <c r="AJ45" s="416">
        <f t="shared" si="0"/>
        <v>124</v>
      </c>
      <c r="AK45" s="416">
        <f t="shared" si="2"/>
        <v>2716</v>
      </c>
      <c r="AL45" s="416">
        <f t="shared" si="1"/>
        <v>2840</v>
      </c>
      <c r="AM45" s="440"/>
      <c r="AN45" s="440"/>
      <c r="AO45" s="440"/>
    </row>
    <row r="46" spans="1:41" s="172" customFormat="1" ht="104.25" customHeight="1" x14ac:dyDescent="0.2">
      <c r="A46" s="417">
        <v>29</v>
      </c>
      <c r="B46" s="568" t="s">
        <v>316</v>
      </c>
      <c r="C46" s="417">
        <v>0</v>
      </c>
      <c r="D46" s="417">
        <v>0</v>
      </c>
      <c r="E46" s="493">
        <v>0</v>
      </c>
      <c r="F46" s="493">
        <v>0</v>
      </c>
      <c r="G46" s="417">
        <v>0</v>
      </c>
      <c r="H46" s="417">
        <v>138</v>
      </c>
      <c r="I46" s="417">
        <v>0</v>
      </c>
      <c r="J46" s="417">
        <v>0</v>
      </c>
      <c r="K46" s="417">
        <v>0</v>
      </c>
      <c r="L46" s="417">
        <v>0</v>
      </c>
      <c r="M46" s="417">
        <v>0</v>
      </c>
      <c r="N46" s="417">
        <v>1</v>
      </c>
      <c r="O46" s="417">
        <v>0</v>
      </c>
      <c r="P46" s="417">
        <v>0</v>
      </c>
      <c r="Q46" s="417">
        <v>0</v>
      </c>
      <c r="R46" s="417">
        <v>0</v>
      </c>
      <c r="S46" s="417">
        <v>0</v>
      </c>
      <c r="T46" s="417"/>
      <c r="U46" s="417">
        <v>0</v>
      </c>
      <c r="V46" s="417">
        <v>0</v>
      </c>
      <c r="W46" s="417">
        <v>0</v>
      </c>
      <c r="X46" s="417">
        <v>0</v>
      </c>
      <c r="Y46" s="417">
        <v>0</v>
      </c>
      <c r="Z46" s="417"/>
      <c r="AA46" s="417">
        <v>0</v>
      </c>
      <c r="AB46" s="417">
        <v>0</v>
      </c>
      <c r="AC46" s="417">
        <v>0</v>
      </c>
      <c r="AD46" s="417">
        <v>0</v>
      </c>
      <c r="AE46" s="417">
        <v>0</v>
      </c>
      <c r="AF46" s="417">
        <v>0</v>
      </c>
      <c r="AG46" s="417">
        <v>0</v>
      </c>
      <c r="AH46" s="417">
        <v>0</v>
      </c>
      <c r="AI46" s="417">
        <v>0</v>
      </c>
      <c r="AJ46" s="417">
        <f t="shared" si="0"/>
        <v>0</v>
      </c>
      <c r="AK46" s="417">
        <f>D46+F46+H46+J46+L46+N46+P46+R46+T46+V46+X46+Z46+AB46+AD46+AF46</f>
        <v>139</v>
      </c>
      <c r="AL46" s="416">
        <f t="shared" si="1"/>
        <v>139</v>
      </c>
      <c r="AM46" s="259"/>
      <c r="AN46" s="259"/>
      <c r="AO46" s="434"/>
    </row>
    <row r="47" spans="1:41" s="172" customFormat="1" ht="104.25" customHeight="1" x14ac:dyDescent="0.2">
      <c r="A47" s="417">
        <v>30</v>
      </c>
      <c r="B47" s="568" t="s">
        <v>317</v>
      </c>
      <c r="C47" s="417">
        <v>0</v>
      </c>
      <c r="D47" s="417">
        <v>0</v>
      </c>
      <c r="E47" s="493">
        <v>0</v>
      </c>
      <c r="F47" s="493">
        <v>0</v>
      </c>
      <c r="G47" s="417">
        <v>0</v>
      </c>
      <c r="H47" s="417">
        <v>62</v>
      </c>
      <c r="I47" s="417">
        <v>0</v>
      </c>
      <c r="J47" s="417">
        <v>0</v>
      </c>
      <c r="K47" s="417">
        <v>0</v>
      </c>
      <c r="L47" s="417">
        <v>1</v>
      </c>
      <c r="M47" s="417">
        <v>0</v>
      </c>
      <c r="N47" s="417">
        <v>0</v>
      </c>
      <c r="O47" s="417">
        <v>0</v>
      </c>
      <c r="P47" s="417">
        <v>0</v>
      </c>
      <c r="Q47" s="417">
        <v>0</v>
      </c>
      <c r="R47" s="417">
        <v>0</v>
      </c>
      <c r="S47" s="417">
        <v>0</v>
      </c>
      <c r="T47" s="417">
        <v>0</v>
      </c>
      <c r="U47" s="417">
        <v>0</v>
      </c>
      <c r="V47" s="417">
        <v>0</v>
      </c>
      <c r="W47" s="417">
        <v>0</v>
      </c>
      <c r="X47" s="417">
        <v>0</v>
      </c>
      <c r="Y47" s="417">
        <v>0</v>
      </c>
      <c r="Z47" s="417">
        <v>0</v>
      </c>
      <c r="AA47" s="417">
        <v>0</v>
      </c>
      <c r="AB47" s="417">
        <v>0</v>
      </c>
      <c r="AC47" s="417">
        <v>0</v>
      </c>
      <c r="AD47" s="417">
        <v>0</v>
      </c>
      <c r="AE47" s="417">
        <v>0</v>
      </c>
      <c r="AF47" s="417">
        <v>0</v>
      </c>
      <c r="AG47" s="417">
        <v>0</v>
      </c>
      <c r="AH47" s="417">
        <v>0</v>
      </c>
      <c r="AI47" s="417">
        <v>0</v>
      </c>
      <c r="AJ47" s="417">
        <f t="shared" si="0"/>
        <v>0</v>
      </c>
      <c r="AK47" s="417">
        <f>D47+F47+H47+J47+L47+N47+P47+R47+T47+V47+X47+Z47+AB47+AD47+AF47</f>
        <v>63</v>
      </c>
      <c r="AL47" s="416">
        <f t="shared" si="1"/>
        <v>63</v>
      </c>
      <c r="AM47" s="259"/>
      <c r="AN47" s="259"/>
      <c r="AO47" s="434"/>
    </row>
    <row r="48" spans="1:41" s="172" customFormat="1" ht="104.25" customHeight="1" x14ac:dyDescent="0.2">
      <c r="A48" s="417">
        <v>31</v>
      </c>
      <c r="B48" s="568" t="s">
        <v>318</v>
      </c>
      <c r="C48" s="417">
        <v>0</v>
      </c>
      <c r="D48" s="417">
        <v>0</v>
      </c>
      <c r="E48" s="493">
        <v>0</v>
      </c>
      <c r="F48" s="493">
        <v>0</v>
      </c>
      <c r="G48" s="417">
        <v>0</v>
      </c>
      <c r="H48" s="417">
        <v>473</v>
      </c>
      <c r="I48" s="417">
        <v>0</v>
      </c>
      <c r="J48" s="417">
        <v>0</v>
      </c>
      <c r="K48" s="417">
        <v>14</v>
      </c>
      <c r="L48" s="417">
        <v>156</v>
      </c>
      <c r="M48" s="417">
        <v>61</v>
      </c>
      <c r="N48" s="417">
        <v>66</v>
      </c>
      <c r="O48" s="417">
        <v>0</v>
      </c>
      <c r="P48" s="417">
        <v>0</v>
      </c>
      <c r="Q48" s="417">
        <v>0</v>
      </c>
      <c r="R48" s="417">
        <v>0</v>
      </c>
      <c r="S48" s="417">
        <v>0</v>
      </c>
      <c r="T48" s="417">
        <v>0</v>
      </c>
      <c r="U48" s="417">
        <v>0</v>
      </c>
      <c r="V48" s="417">
        <v>0</v>
      </c>
      <c r="W48" s="417">
        <v>0</v>
      </c>
      <c r="X48" s="417">
        <v>0</v>
      </c>
      <c r="Y48" s="417">
        <v>0</v>
      </c>
      <c r="Z48" s="417">
        <v>0</v>
      </c>
      <c r="AA48" s="417">
        <v>0</v>
      </c>
      <c r="AB48" s="417">
        <v>0</v>
      </c>
      <c r="AC48" s="417">
        <v>0</v>
      </c>
      <c r="AD48" s="417">
        <v>0</v>
      </c>
      <c r="AE48" s="417">
        <v>0</v>
      </c>
      <c r="AF48" s="417">
        <v>0</v>
      </c>
      <c r="AG48" s="417">
        <v>0</v>
      </c>
      <c r="AH48" s="417">
        <v>0</v>
      </c>
      <c r="AI48" s="417">
        <v>0</v>
      </c>
      <c r="AJ48" s="417">
        <f t="shared" si="0"/>
        <v>75</v>
      </c>
      <c r="AK48" s="417">
        <f>D48+F48+H48+J48+L48+N48+P48+R48+T48+V48+X48+Z48+AB48+AD48+AF48</f>
        <v>695</v>
      </c>
      <c r="AL48" s="416">
        <f>AJ48+AK48</f>
        <v>770</v>
      </c>
      <c r="AM48" s="259"/>
      <c r="AN48" s="259"/>
      <c r="AO48" s="259"/>
    </row>
    <row r="49" spans="1:46" s="172" customFormat="1" ht="104.25" customHeight="1" x14ac:dyDescent="0.2">
      <c r="A49" s="417">
        <v>32</v>
      </c>
      <c r="B49" s="568" t="s">
        <v>319</v>
      </c>
      <c r="C49" s="417">
        <v>0</v>
      </c>
      <c r="D49" s="417">
        <v>0</v>
      </c>
      <c r="E49" s="493">
        <v>0</v>
      </c>
      <c r="F49" s="493">
        <v>0</v>
      </c>
      <c r="G49" s="417">
        <v>0</v>
      </c>
      <c r="H49" s="417">
        <v>96</v>
      </c>
      <c r="I49" s="417">
        <v>0</v>
      </c>
      <c r="J49" s="417">
        <v>0</v>
      </c>
      <c r="K49" s="417">
        <v>0</v>
      </c>
      <c r="L49" s="417">
        <v>0</v>
      </c>
      <c r="M49" s="417">
        <v>0</v>
      </c>
      <c r="N49" s="417">
        <v>0</v>
      </c>
      <c r="O49" s="417">
        <v>0</v>
      </c>
      <c r="P49" s="417">
        <v>0</v>
      </c>
      <c r="Q49" s="417">
        <v>0</v>
      </c>
      <c r="R49" s="417">
        <v>0</v>
      </c>
      <c r="S49" s="417">
        <v>0</v>
      </c>
      <c r="T49" s="417">
        <v>0</v>
      </c>
      <c r="U49" s="417">
        <v>0</v>
      </c>
      <c r="V49" s="417">
        <v>0</v>
      </c>
      <c r="W49" s="417">
        <v>0</v>
      </c>
      <c r="X49" s="417">
        <v>0</v>
      </c>
      <c r="Y49" s="417">
        <v>0</v>
      </c>
      <c r="Z49" s="417">
        <v>0</v>
      </c>
      <c r="AA49" s="417">
        <v>0</v>
      </c>
      <c r="AB49" s="417">
        <v>0</v>
      </c>
      <c r="AC49" s="417">
        <v>0</v>
      </c>
      <c r="AD49" s="417">
        <v>0</v>
      </c>
      <c r="AE49" s="417">
        <v>0</v>
      </c>
      <c r="AF49" s="417">
        <v>0</v>
      </c>
      <c r="AG49" s="417">
        <v>0</v>
      </c>
      <c r="AH49" s="417">
        <v>0</v>
      </c>
      <c r="AI49" s="417">
        <v>0</v>
      </c>
      <c r="AJ49" s="417">
        <f t="shared" si="0"/>
        <v>0</v>
      </c>
      <c r="AK49" s="417">
        <f t="shared" si="2"/>
        <v>96</v>
      </c>
      <c r="AL49" s="416">
        <f t="shared" si="1"/>
        <v>96</v>
      </c>
      <c r="AM49" s="259"/>
      <c r="AN49" s="259" t="s">
        <v>283</v>
      </c>
      <c r="AO49" s="434"/>
    </row>
    <row r="50" spans="1:46" s="173" customFormat="1" ht="104.25" customHeight="1" x14ac:dyDescent="0.2">
      <c r="A50" s="689" t="s">
        <v>331</v>
      </c>
      <c r="B50" s="690"/>
      <c r="C50" s="416">
        <f>SUM(C46:C49)</f>
        <v>0</v>
      </c>
      <c r="D50" s="416">
        <f t="shared" ref="D50:AI50" si="14">SUM(D46:D49)</f>
        <v>0</v>
      </c>
      <c r="E50" s="416">
        <f t="shared" si="14"/>
        <v>0</v>
      </c>
      <c r="F50" s="416">
        <f t="shared" si="14"/>
        <v>0</v>
      </c>
      <c r="G50" s="416">
        <f t="shared" si="14"/>
        <v>0</v>
      </c>
      <c r="H50" s="416">
        <f t="shared" si="14"/>
        <v>769</v>
      </c>
      <c r="I50" s="416">
        <f t="shared" si="14"/>
        <v>0</v>
      </c>
      <c r="J50" s="416">
        <f t="shared" si="14"/>
        <v>0</v>
      </c>
      <c r="K50" s="416">
        <f t="shared" si="14"/>
        <v>14</v>
      </c>
      <c r="L50" s="416">
        <f t="shared" si="14"/>
        <v>157</v>
      </c>
      <c r="M50" s="416">
        <f t="shared" si="14"/>
        <v>61</v>
      </c>
      <c r="N50" s="416">
        <f t="shared" si="14"/>
        <v>67</v>
      </c>
      <c r="O50" s="416">
        <f t="shared" si="14"/>
        <v>0</v>
      </c>
      <c r="P50" s="416">
        <f t="shared" si="14"/>
        <v>0</v>
      </c>
      <c r="Q50" s="416">
        <f t="shared" si="14"/>
        <v>0</v>
      </c>
      <c r="R50" s="416">
        <f t="shared" si="14"/>
        <v>0</v>
      </c>
      <c r="S50" s="416">
        <f t="shared" si="14"/>
        <v>0</v>
      </c>
      <c r="T50" s="416">
        <f t="shared" si="14"/>
        <v>0</v>
      </c>
      <c r="U50" s="416">
        <f t="shared" si="14"/>
        <v>0</v>
      </c>
      <c r="V50" s="416">
        <f t="shared" si="14"/>
        <v>0</v>
      </c>
      <c r="W50" s="416">
        <f t="shared" si="14"/>
        <v>0</v>
      </c>
      <c r="X50" s="416">
        <f t="shared" si="14"/>
        <v>0</v>
      </c>
      <c r="Y50" s="416">
        <f t="shared" si="14"/>
        <v>0</v>
      </c>
      <c r="Z50" s="416">
        <f t="shared" si="14"/>
        <v>0</v>
      </c>
      <c r="AA50" s="416">
        <f t="shared" si="14"/>
        <v>0</v>
      </c>
      <c r="AB50" s="416">
        <f t="shared" si="14"/>
        <v>0</v>
      </c>
      <c r="AC50" s="416">
        <f t="shared" si="14"/>
        <v>0</v>
      </c>
      <c r="AD50" s="416">
        <f t="shared" si="14"/>
        <v>0</v>
      </c>
      <c r="AE50" s="416">
        <f t="shared" si="14"/>
        <v>0</v>
      </c>
      <c r="AF50" s="416">
        <f t="shared" si="14"/>
        <v>0</v>
      </c>
      <c r="AG50" s="416">
        <f t="shared" si="14"/>
        <v>0</v>
      </c>
      <c r="AH50" s="416">
        <f t="shared" si="14"/>
        <v>0</v>
      </c>
      <c r="AI50" s="416">
        <f t="shared" si="14"/>
        <v>0</v>
      </c>
      <c r="AJ50" s="416">
        <f t="shared" si="0"/>
        <v>75</v>
      </c>
      <c r="AK50" s="416">
        <f t="shared" si="2"/>
        <v>993</v>
      </c>
      <c r="AL50" s="416">
        <f t="shared" si="1"/>
        <v>1068</v>
      </c>
      <c r="AM50" s="439"/>
      <c r="AN50" s="440"/>
      <c r="AO50" s="439"/>
    </row>
    <row r="51" spans="1:46" s="489" customFormat="1" ht="104.25" customHeight="1" x14ac:dyDescent="0.2">
      <c r="A51" s="689" t="s">
        <v>332</v>
      </c>
      <c r="B51" s="690"/>
      <c r="C51" s="416">
        <f>SUM(C50,C45)</f>
        <v>0</v>
      </c>
      <c r="D51" s="416">
        <f t="shared" ref="D51:AI51" si="15">SUM(D50,D45)</f>
        <v>0</v>
      </c>
      <c r="E51" s="416">
        <f t="shared" si="15"/>
        <v>0</v>
      </c>
      <c r="F51" s="416">
        <f t="shared" si="15"/>
        <v>0</v>
      </c>
      <c r="G51" s="416">
        <f t="shared" si="15"/>
        <v>42</v>
      </c>
      <c r="H51" s="416">
        <f t="shared" si="15"/>
        <v>3206</v>
      </c>
      <c r="I51" s="416">
        <f t="shared" si="15"/>
        <v>0</v>
      </c>
      <c r="J51" s="416">
        <f t="shared" si="15"/>
        <v>0</v>
      </c>
      <c r="K51" s="416">
        <f t="shared" si="15"/>
        <v>47</v>
      </c>
      <c r="L51" s="416">
        <f t="shared" si="15"/>
        <v>300</v>
      </c>
      <c r="M51" s="416">
        <f t="shared" si="15"/>
        <v>104</v>
      </c>
      <c r="N51" s="416">
        <f t="shared" si="15"/>
        <v>199</v>
      </c>
      <c r="O51" s="416">
        <f t="shared" si="15"/>
        <v>0</v>
      </c>
      <c r="P51" s="416">
        <f t="shared" si="15"/>
        <v>0</v>
      </c>
      <c r="Q51" s="416">
        <f t="shared" si="15"/>
        <v>0</v>
      </c>
      <c r="R51" s="416">
        <f t="shared" si="15"/>
        <v>0</v>
      </c>
      <c r="S51" s="416">
        <f t="shared" si="15"/>
        <v>6</v>
      </c>
      <c r="T51" s="416">
        <f t="shared" si="15"/>
        <v>4</v>
      </c>
      <c r="U51" s="416">
        <f t="shared" si="15"/>
        <v>0</v>
      </c>
      <c r="V51" s="416">
        <f t="shared" si="15"/>
        <v>0</v>
      </c>
      <c r="W51" s="416">
        <f t="shared" si="15"/>
        <v>0</v>
      </c>
      <c r="X51" s="416">
        <f t="shared" si="15"/>
        <v>0</v>
      </c>
      <c r="Y51" s="416">
        <f t="shared" si="15"/>
        <v>0</v>
      </c>
      <c r="Z51" s="416">
        <f t="shared" si="15"/>
        <v>0</v>
      </c>
      <c r="AA51" s="416">
        <f t="shared" si="15"/>
        <v>0</v>
      </c>
      <c r="AB51" s="416">
        <f t="shared" si="15"/>
        <v>0</v>
      </c>
      <c r="AC51" s="416">
        <f t="shared" si="15"/>
        <v>0</v>
      </c>
      <c r="AD51" s="416">
        <f t="shared" si="15"/>
        <v>0</v>
      </c>
      <c r="AE51" s="416">
        <f t="shared" si="15"/>
        <v>0</v>
      </c>
      <c r="AF51" s="416">
        <f t="shared" si="15"/>
        <v>0</v>
      </c>
      <c r="AG51" s="416">
        <f t="shared" si="15"/>
        <v>0</v>
      </c>
      <c r="AH51" s="416">
        <f t="shared" si="15"/>
        <v>0</v>
      </c>
      <c r="AI51" s="416">
        <f t="shared" si="15"/>
        <v>0</v>
      </c>
      <c r="AJ51" s="416">
        <f t="shared" si="0"/>
        <v>199</v>
      </c>
      <c r="AK51" s="416">
        <f t="shared" si="2"/>
        <v>3709</v>
      </c>
      <c r="AL51" s="416">
        <f t="shared" si="1"/>
        <v>3908</v>
      </c>
      <c r="AM51" s="440"/>
    </row>
    <row r="52" spans="1:46" s="300" customFormat="1" ht="104.25" customHeight="1" x14ac:dyDescent="0.2">
      <c r="A52" s="689" t="s">
        <v>333</v>
      </c>
      <c r="B52" s="690"/>
      <c r="C52" s="416">
        <f>SUM(C15+C26+C40+C51)</f>
        <v>0</v>
      </c>
      <c r="D52" s="416">
        <f t="shared" ref="D52:AL52" si="16">SUM(D15+D26+D40+D51)</f>
        <v>0</v>
      </c>
      <c r="E52" s="416">
        <f t="shared" si="16"/>
        <v>0</v>
      </c>
      <c r="F52" s="416">
        <f t="shared" si="16"/>
        <v>0</v>
      </c>
      <c r="G52" s="416">
        <f t="shared" si="16"/>
        <v>162</v>
      </c>
      <c r="H52" s="416">
        <f t="shared" si="16"/>
        <v>3800</v>
      </c>
      <c r="I52" s="416">
        <f t="shared" si="16"/>
        <v>0</v>
      </c>
      <c r="J52" s="416">
        <f t="shared" si="16"/>
        <v>0</v>
      </c>
      <c r="K52" s="416">
        <f t="shared" si="16"/>
        <v>287</v>
      </c>
      <c r="L52" s="416">
        <f t="shared" si="16"/>
        <v>429</v>
      </c>
      <c r="M52" s="416">
        <f t="shared" si="16"/>
        <v>244</v>
      </c>
      <c r="N52" s="416">
        <f t="shared" si="16"/>
        <v>305</v>
      </c>
      <c r="O52" s="416">
        <f t="shared" si="16"/>
        <v>1</v>
      </c>
      <c r="P52" s="416">
        <f t="shared" si="16"/>
        <v>0</v>
      </c>
      <c r="Q52" s="416">
        <f t="shared" si="16"/>
        <v>0</v>
      </c>
      <c r="R52" s="416">
        <f t="shared" si="16"/>
        <v>0</v>
      </c>
      <c r="S52" s="416">
        <f t="shared" si="16"/>
        <v>171</v>
      </c>
      <c r="T52" s="416">
        <f t="shared" si="16"/>
        <v>16</v>
      </c>
      <c r="U52" s="416">
        <f t="shared" si="16"/>
        <v>0</v>
      </c>
      <c r="V52" s="416">
        <f t="shared" si="16"/>
        <v>0</v>
      </c>
      <c r="W52" s="416">
        <f t="shared" si="16"/>
        <v>0</v>
      </c>
      <c r="X52" s="416">
        <f t="shared" si="16"/>
        <v>0</v>
      </c>
      <c r="Y52" s="416">
        <f t="shared" si="16"/>
        <v>35</v>
      </c>
      <c r="Z52" s="416">
        <f t="shared" si="16"/>
        <v>3</v>
      </c>
      <c r="AA52" s="416">
        <f t="shared" si="16"/>
        <v>0</v>
      </c>
      <c r="AB52" s="416">
        <f t="shared" si="16"/>
        <v>0</v>
      </c>
      <c r="AC52" s="416">
        <f t="shared" si="16"/>
        <v>0</v>
      </c>
      <c r="AD52" s="416">
        <f t="shared" si="16"/>
        <v>0</v>
      </c>
      <c r="AE52" s="416">
        <f t="shared" si="16"/>
        <v>0</v>
      </c>
      <c r="AF52" s="416">
        <f t="shared" si="16"/>
        <v>0</v>
      </c>
      <c r="AG52" s="416">
        <f t="shared" si="16"/>
        <v>0</v>
      </c>
      <c r="AH52" s="416">
        <f t="shared" si="16"/>
        <v>0</v>
      </c>
      <c r="AI52" s="416">
        <f t="shared" si="16"/>
        <v>16</v>
      </c>
      <c r="AJ52" s="416">
        <f t="shared" si="0"/>
        <v>916</v>
      </c>
      <c r="AK52" s="416">
        <f t="shared" si="2"/>
        <v>4553</v>
      </c>
      <c r="AL52" s="416">
        <f t="shared" si="16"/>
        <v>5469</v>
      </c>
      <c r="AM52" s="442"/>
      <c r="AO52" s="443"/>
      <c r="AP52" s="444"/>
    </row>
    <row r="53" spans="1:46" s="94" customFormat="1" ht="104.25" customHeight="1" x14ac:dyDescent="0.2">
      <c r="A53" s="367"/>
      <c r="B53" s="569"/>
      <c r="C53" s="370"/>
      <c r="D53" s="370"/>
      <c r="E53" s="370"/>
      <c r="F53" s="370"/>
      <c r="G53" s="370"/>
      <c r="H53" s="370">
        <f>C52+D52+E52+F52+G52+H52</f>
        <v>3962</v>
      </c>
      <c r="I53" s="370"/>
      <c r="J53" s="370"/>
      <c r="K53" s="370"/>
      <c r="L53" s="370">
        <f>I52+J52+K52+L52</f>
        <v>716</v>
      </c>
      <c r="M53" s="370"/>
      <c r="N53" s="370">
        <f>M52+N52+O52+P52</f>
        <v>550</v>
      </c>
      <c r="O53" s="370"/>
      <c r="P53" s="370"/>
      <c r="Q53" s="370"/>
      <c r="R53" s="370"/>
      <c r="S53" s="370">
        <f>Q52+R52+S52+T52+U52+V52</f>
        <v>187</v>
      </c>
      <c r="T53" s="370"/>
      <c r="U53" s="370"/>
      <c r="V53" s="370"/>
      <c r="W53" s="370"/>
      <c r="X53" s="370"/>
      <c r="Y53" s="370"/>
      <c r="Z53" s="370">
        <f>W52+X52+Y52+Z52</f>
        <v>38</v>
      </c>
      <c r="AA53" s="370"/>
      <c r="AB53" s="370"/>
      <c r="AC53" s="370"/>
      <c r="AD53" s="370"/>
      <c r="AE53" s="370"/>
      <c r="AF53" s="370">
        <f>AA52+AB52+AC52+AD52+AE52+AF52</f>
        <v>0</v>
      </c>
      <c r="AG53" s="370"/>
      <c r="AH53" s="370"/>
      <c r="AI53" s="370">
        <f>AH52+AI52+AG52</f>
        <v>16</v>
      </c>
      <c r="AJ53" s="370"/>
      <c r="AK53" s="370"/>
      <c r="AL53" s="370">
        <f>H53+L53+N53+S53+Z53+AF53+AI53</f>
        <v>5469</v>
      </c>
      <c r="AM53" s="562"/>
      <c r="AN53" s="563"/>
      <c r="AO53" s="563"/>
      <c r="AP53" s="564"/>
    </row>
    <row r="54" spans="1:46" s="173" customFormat="1" ht="104.25" customHeight="1" x14ac:dyDescent="0.2">
      <c r="A54" s="238"/>
      <c r="B54" s="556"/>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426"/>
      <c r="AI54" s="238"/>
      <c r="AJ54" s="238"/>
      <c r="AK54" s="238"/>
      <c r="AL54" s="238"/>
      <c r="AM54" s="445"/>
      <c r="AN54" s="172"/>
      <c r="AO54" s="172"/>
      <c r="AP54" s="446"/>
    </row>
    <row r="55" spans="1:46" s="567" customFormat="1" ht="104.25" customHeight="1" x14ac:dyDescent="0.2">
      <c r="A55" s="678" t="s">
        <v>334</v>
      </c>
      <c r="B55" s="678"/>
      <c r="C55" s="678"/>
      <c r="D55" s="678"/>
      <c r="E55" s="678"/>
      <c r="F55" s="678"/>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8"/>
      <c r="AL55" s="678"/>
    </row>
    <row r="56" spans="1:46" s="172" customFormat="1" ht="104.25" customHeight="1" x14ac:dyDescent="0.2">
      <c r="B56" s="432"/>
      <c r="AG56" s="680" t="s">
        <v>442</v>
      </c>
      <c r="AH56" s="681"/>
      <c r="AI56" s="682"/>
      <c r="AK56" s="704" t="s">
        <v>407</v>
      </c>
      <c r="AL56" s="704"/>
    </row>
    <row r="57" spans="1:46" s="254" customFormat="1" ht="104.25" customHeight="1" x14ac:dyDescent="0.2">
      <c r="A57" s="699" t="s">
        <v>287</v>
      </c>
      <c r="B57" s="699" t="s">
        <v>286</v>
      </c>
      <c r="C57" s="685" t="s">
        <v>435</v>
      </c>
      <c r="D57" s="685"/>
      <c r="E57" s="685" t="s">
        <v>418</v>
      </c>
      <c r="F57" s="685"/>
      <c r="G57" s="685" t="s">
        <v>419</v>
      </c>
      <c r="H57" s="685"/>
      <c r="I57" s="685" t="s">
        <v>420</v>
      </c>
      <c r="J57" s="685"/>
      <c r="K57" s="685" t="s">
        <v>421</v>
      </c>
      <c r="L57" s="685"/>
      <c r="M57" s="685" t="s">
        <v>422</v>
      </c>
      <c r="N57" s="685"/>
      <c r="O57" s="685" t="s">
        <v>423</v>
      </c>
      <c r="P57" s="685"/>
      <c r="Q57" s="685" t="s">
        <v>424</v>
      </c>
      <c r="R57" s="685"/>
      <c r="S57" s="685" t="s">
        <v>425</v>
      </c>
      <c r="T57" s="685"/>
      <c r="U57" s="685" t="s">
        <v>426</v>
      </c>
      <c r="V57" s="685"/>
      <c r="W57" s="685" t="s">
        <v>427</v>
      </c>
      <c r="X57" s="685"/>
      <c r="Y57" s="685" t="s">
        <v>428</v>
      </c>
      <c r="Z57" s="685"/>
      <c r="AA57" s="685" t="s">
        <v>429</v>
      </c>
      <c r="AB57" s="685"/>
      <c r="AC57" s="685" t="s">
        <v>430</v>
      </c>
      <c r="AD57" s="685"/>
      <c r="AE57" s="685" t="s">
        <v>431</v>
      </c>
      <c r="AF57" s="685"/>
      <c r="AG57" s="683" t="s">
        <v>432</v>
      </c>
      <c r="AH57" s="683" t="s">
        <v>433</v>
      </c>
      <c r="AI57" s="683" t="s">
        <v>434</v>
      </c>
      <c r="AJ57" s="685" t="s">
        <v>409</v>
      </c>
      <c r="AK57" s="685"/>
      <c r="AL57" s="685" t="s">
        <v>412</v>
      </c>
      <c r="AM57" s="697"/>
      <c r="AN57" s="697"/>
      <c r="AO57" s="697"/>
      <c r="AP57" s="697"/>
      <c r="AQ57" s="697"/>
      <c r="AR57" s="697"/>
      <c r="AS57" s="697"/>
    </row>
    <row r="58" spans="1:46" s="254" customFormat="1" ht="104.25" customHeight="1" x14ac:dyDescent="0.2">
      <c r="A58" s="700"/>
      <c r="B58" s="700"/>
      <c r="C58" s="590" t="s">
        <v>413</v>
      </c>
      <c r="D58" s="590" t="s">
        <v>414</v>
      </c>
      <c r="E58" s="590" t="s">
        <v>413</v>
      </c>
      <c r="F58" s="590" t="s">
        <v>414</v>
      </c>
      <c r="G58" s="590" t="s">
        <v>413</v>
      </c>
      <c r="H58" s="590" t="s">
        <v>414</v>
      </c>
      <c r="I58" s="590" t="s">
        <v>413</v>
      </c>
      <c r="J58" s="590" t="s">
        <v>414</v>
      </c>
      <c r="K58" s="590" t="s">
        <v>413</v>
      </c>
      <c r="L58" s="590" t="s">
        <v>414</v>
      </c>
      <c r="M58" s="590" t="s">
        <v>413</v>
      </c>
      <c r="N58" s="590" t="s">
        <v>414</v>
      </c>
      <c r="O58" s="590" t="s">
        <v>413</v>
      </c>
      <c r="P58" s="590" t="s">
        <v>414</v>
      </c>
      <c r="Q58" s="590" t="s">
        <v>413</v>
      </c>
      <c r="R58" s="590" t="s">
        <v>414</v>
      </c>
      <c r="S58" s="590" t="s">
        <v>413</v>
      </c>
      <c r="T58" s="590" t="s">
        <v>414</v>
      </c>
      <c r="U58" s="590" t="s">
        <v>413</v>
      </c>
      <c r="V58" s="590" t="s">
        <v>414</v>
      </c>
      <c r="W58" s="590" t="s">
        <v>413</v>
      </c>
      <c r="X58" s="590" t="s">
        <v>414</v>
      </c>
      <c r="Y58" s="590" t="s">
        <v>413</v>
      </c>
      <c r="Z58" s="590" t="s">
        <v>414</v>
      </c>
      <c r="AA58" s="590" t="s">
        <v>413</v>
      </c>
      <c r="AB58" s="590" t="s">
        <v>414</v>
      </c>
      <c r="AC58" s="590" t="s">
        <v>413</v>
      </c>
      <c r="AD58" s="590" t="s">
        <v>414</v>
      </c>
      <c r="AE58" s="590" t="s">
        <v>413</v>
      </c>
      <c r="AF58" s="590" t="s">
        <v>414</v>
      </c>
      <c r="AG58" s="684"/>
      <c r="AH58" s="684"/>
      <c r="AI58" s="684"/>
      <c r="AJ58" s="590" t="s">
        <v>413</v>
      </c>
      <c r="AK58" s="590" t="s">
        <v>414</v>
      </c>
      <c r="AL58" s="685"/>
      <c r="AN58" s="443"/>
      <c r="AO58" s="310"/>
      <c r="AP58" s="310"/>
      <c r="AQ58" s="310"/>
      <c r="AR58" s="310"/>
      <c r="AS58" s="310"/>
      <c r="AT58" s="310"/>
    </row>
    <row r="59" spans="1:46" s="422" customFormat="1" ht="104.25" customHeight="1" x14ac:dyDescent="0.2">
      <c r="A59" s="417">
        <v>1</v>
      </c>
      <c r="B59" s="568" t="s">
        <v>288</v>
      </c>
      <c r="C59" s="417">
        <f>C7+'[6]Dec-20'!C61</f>
        <v>0</v>
      </c>
      <c r="D59" s="417">
        <f>D7+'[6]Dec-20'!D61</f>
        <v>0</v>
      </c>
      <c r="E59" s="417">
        <f>E7+'[6]Dec-20'!E61</f>
        <v>0</v>
      </c>
      <c r="F59" s="417">
        <f>F7+'[6]Dec-20'!F61</f>
        <v>0</v>
      </c>
      <c r="G59" s="417">
        <f>G7+'[6]Dec-20'!G61</f>
        <v>2</v>
      </c>
      <c r="H59" s="417">
        <f>H7+'[6]Dec-20'!H61</f>
        <v>0</v>
      </c>
      <c r="I59" s="417">
        <f>I7+'[6]Dec-20'!I61</f>
        <v>0</v>
      </c>
      <c r="J59" s="417">
        <f>J7+'[6]Dec-20'!J61</f>
        <v>0</v>
      </c>
      <c r="K59" s="417">
        <f>K7+'[6]Dec-20'!K61</f>
        <v>59</v>
      </c>
      <c r="L59" s="417">
        <f>L7+'[6]Dec-20'!L61</f>
        <v>0</v>
      </c>
      <c r="M59" s="417">
        <f>M7+'[6]Dec-20'!M61</f>
        <v>15</v>
      </c>
      <c r="N59" s="417">
        <f>N7+'[6]Dec-20'!N61</f>
        <v>0</v>
      </c>
      <c r="O59" s="417">
        <f>O7+'[6]Dec-20'!O61</f>
        <v>0</v>
      </c>
      <c r="P59" s="417">
        <f>P7+'[6]Dec-20'!P61</f>
        <v>0</v>
      </c>
      <c r="Q59" s="417">
        <f>Q7+'[6]Dec-20'!Q61</f>
        <v>0</v>
      </c>
      <c r="R59" s="417">
        <f>R7+'[6]Dec-20'!R61</f>
        <v>0</v>
      </c>
      <c r="S59" s="417">
        <f>S7+'[6]Dec-20'!S61</f>
        <v>10</v>
      </c>
      <c r="T59" s="417">
        <f>T7+'[6]Dec-20'!T61</f>
        <v>0</v>
      </c>
      <c r="U59" s="417">
        <f>U7+'[6]Dec-20'!U61</f>
        <v>0</v>
      </c>
      <c r="V59" s="417">
        <f>V7+'[6]Dec-20'!V61</f>
        <v>0</v>
      </c>
      <c r="W59" s="417">
        <f>W7+'[6]Dec-20'!W61</f>
        <v>0</v>
      </c>
      <c r="X59" s="417">
        <f>X7+'[6]Dec-20'!X61</f>
        <v>0</v>
      </c>
      <c r="Y59" s="417">
        <f>Y7+'[6]Dec-20'!Y61</f>
        <v>15</v>
      </c>
      <c r="Z59" s="417">
        <f>Z7+'[6]Dec-20'!Z61</f>
        <v>0</v>
      </c>
      <c r="AA59" s="417">
        <f>AA7+'[6]Dec-20'!AA61</f>
        <v>0</v>
      </c>
      <c r="AB59" s="417">
        <f>AB7+'[6]Dec-20'!AB61</f>
        <v>0</v>
      </c>
      <c r="AC59" s="417">
        <f>AC7+'[6]Dec-20'!AC61</f>
        <v>0</v>
      </c>
      <c r="AD59" s="417">
        <f>AD7+'[6]Dec-20'!AD61</f>
        <v>0</v>
      </c>
      <c r="AE59" s="417">
        <f>AE7+'[6]Dec-20'!AE61</f>
        <v>0</v>
      </c>
      <c r="AF59" s="417">
        <f>AF7+'[6]Dec-20'!AF61</f>
        <v>0</v>
      </c>
      <c r="AG59" s="417">
        <f>AG7+'[6]Dec-20'!AG61</f>
        <v>0</v>
      </c>
      <c r="AH59" s="417">
        <f>AH7+'[6]Dec-20'!AH61</f>
        <v>0</v>
      </c>
      <c r="AI59" s="417">
        <f>AI7+'[6]Dec-20'!AI61</f>
        <v>0</v>
      </c>
      <c r="AJ59" s="417">
        <f>AJ7+'[6]Dec-20'!AJ61</f>
        <v>101</v>
      </c>
      <c r="AK59" s="417">
        <f>AK7+'[6]Dec-20'!AK61</f>
        <v>0</v>
      </c>
      <c r="AL59" s="417">
        <f>AL7+'[6]Dec-20'!AL61</f>
        <v>101</v>
      </c>
      <c r="AN59" s="296"/>
      <c r="AO59" s="296"/>
      <c r="AP59" s="296"/>
      <c r="AQ59" s="296"/>
      <c r="AR59" s="296"/>
      <c r="AS59" s="296"/>
      <c r="AT59" s="296"/>
    </row>
    <row r="60" spans="1:46" s="422" customFormat="1" ht="104.25" customHeight="1" x14ac:dyDescent="0.2">
      <c r="A60" s="417">
        <v>2</v>
      </c>
      <c r="B60" s="568" t="s">
        <v>289</v>
      </c>
      <c r="C60" s="417">
        <f>C8+'[6]Dec-20'!C62</f>
        <v>0</v>
      </c>
      <c r="D60" s="417">
        <f>D8+'[6]Dec-20'!D62</f>
        <v>0</v>
      </c>
      <c r="E60" s="417">
        <f>E8+'[6]Dec-20'!E62</f>
        <v>0</v>
      </c>
      <c r="F60" s="417">
        <f>F8+'[6]Dec-20'!F62</f>
        <v>0</v>
      </c>
      <c r="G60" s="417">
        <f>G8+'[6]Dec-20'!G62</f>
        <v>0</v>
      </c>
      <c r="H60" s="417">
        <f>H8+'[6]Dec-20'!H62</f>
        <v>0</v>
      </c>
      <c r="I60" s="417">
        <f>I8+'[6]Dec-20'!I62</f>
        <v>0</v>
      </c>
      <c r="J60" s="417">
        <f>J8+'[6]Dec-20'!J62</f>
        <v>0</v>
      </c>
      <c r="K60" s="417">
        <f>K8+'[6]Dec-20'!K62</f>
        <v>65</v>
      </c>
      <c r="L60" s="417">
        <f>L8+'[6]Dec-20'!L62</f>
        <v>0</v>
      </c>
      <c r="M60" s="417">
        <f>M8+'[6]Dec-20'!M62</f>
        <v>10</v>
      </c>
      <c r="N60" s="417">
        <f>N8+'[6]Dec-20'!N62</f>
        <v>0</v>
      </c>
      <c r="O60" s="417">
        <f>O8+'[6]Dec-20'!O62</f>
        <v>0</v>
      </c>
      <c r="P60" s="417">
        <f>P8+'[6]Dec-20'!P62</f>
        <v>0</v>
      </c>
      <c r="Q60" s="417">
        <f>Q8+'[6]Dec-20'!Q62</f>
        <v>0</v>
      </c>
      <c r="R60" s="417">
        <f>R8+'[6]Dec-20'!R62</f>
        <v>0</v>
      </c>
      <c r="S60" s="417">
        <f>S8+'[6]Dec-20'!S62</f>
        <v>16</v>
      </c>
      <c r="T60" s="417">
        <f>T8+'[6]Dec-20'!T62</f>
        <v>0</v>
      </c>
      <c r="U60" s="417">
        <f>U8+'[6]Dec-20'!U62</f>
        <v>0</v>
      </c>
      <c r="V60" s="417">
        <f>V8+'[6]Dec-20'!V62</f>
        <v>0</v>
      </c>
      <c r="W60" s="417">
        <f>W8+'[6]Dec-20'!W62</f>
        <v>0</v>
      </c>
      <c r="X60" s="417">
        <f>X8+'[6]Dec-20'!X62</f>
        <v>0</v>
      </c>
      <c r="Y60" s="417">
        <f>Y8+'[6]Dec-20'!Y62</f>
        <v>10</v>
      </c>
      <c r="Z60" s="417">
        <f>Z8+'[6]Dec-20'!Z62</f>
        <v>0</v>
      </c>
      <c r="AA60" s="417">
        <f>AA8+'[6]Dec-20'!AA62</f>
        <v>0</v>
      </c>
      <c r="AB60" s="417">
        <f>AB8+'[6]Dec-20'!AB62</f>
        <v>0</v>
      </c>
      <c r="AC60" s="417">
        <f>AC8+'[6]Dec-20'!AC62</f>
        <v>0</v>
      </c>
      <c r="AD60" s="417">
        <f>AD8+'[6]Dec-20'!AD62</f>
        <v>0</v>
      </c>
      <c r="AE60" s="417">
        <f>AE8+'[6]Dec-20'!AE62</f>
        <v>0</v>
      </c>
      <c r="AF60" s="417">
        <f>AF8+'[6]Dec-20'!AF62</f>
        <v>0</v>
      </c>
      <c r="AG60" s="417">
        <f>AG8+'[6]Dec-20'!AG62</f>
        <v>0</v>
      </c>
      <c r="AH60" s="417">
        <f>AH8+'[6]Dec-20'!AH62</f>
        <v>0</v>
      </c>
      <c r="AI60" s="417">
        <f>AI8+'[6]Dec-20'!AI62</f>
        <v>0</v>
      </c>
      <c r="AJ60" s="417">
        <f>AJ8+'[6]Dec-20'!AJ62</f>
        <v>101</v>
      </c>
      <c r="AK60" s="417">
        <f>AK8+'[6]Dec-20'!AK62</f>
        <v>0</v>
      </c>
      <c r="AL60" s="417">
        <f>AL8+'[6]Dec-20'!AL62</f>
        <v>101</v>
      </c>
      <c r="AN60" s="447"/>
      <c r="AO60" s="296"/>
      <c r="AP60" s="448"/>
      <c r="AQ60" s="448"/>
      <c r="AR60" s="296"/>
      <c r="AS60" s="448"/>
      <c r="AT60" s="448"/>
    </row>
    <row r="61" spans="1:46" s="422" customFormat="1" ht="104.25" customHeight="1" x14ac:dyDescent="0.2">
      <c r="A61" s="417">
        <v>3</v>
      </c>
      <c r="B61" s="568" t="s">
        <v>290</v>
      </c>
      <c r="C61" s="417">
        <f>C9+'[6]Dec-20'!C63</f>
        <v>0</v>
      </c>
      <c r="D61" s="417">
        <f>D9+'[6]Dec-20'!D63</f>
        <v>0</v>
      </c>
      <c r="E61" s="417">
        <f>E9+'[6]Dec-20'!E63</f>
        <v>0</v>
      </c>
      <c r="F61" s="417">
        <f>F9+'[6]Dec-20'!F63</f>
        <v>0</v>
      </c>
      <c r="G61" s="417">
        <f>G9+'[6]Dec-20'!G63</f>
        <v>6</v>
      </c>
      <c r="H61" s="417">
        <f>H9+'[6]Dec-20'!H63</f>
        <v>0</v>
      </c>
      <c r="I61" s="417">
        <f>I9+'[6]Dec-20'!I63</f>
        <v>0</v>
      </c>
      <c r="J61" s="417">
        <f>J9+'[6]Dec-20'!J63</f>
        <v>0</v>
      </c>
      <c r="K61" s="417">
        <f>K9+'[6]Dec-20'!K63</f>
        <v>38</v>
      </c>
      <c r="L61" s="417">
        <f>L9+'[6]Dec-20'!L63</f>
        <v>0</v>
      </c>
      <c r="M61" s="417">
        <f>M9+'[6]Dec-20'!M63</f>
        <v>18</v>
      </c>
      <c r="N61" s="417">
        <f>N9+'[6]Dec-20'!N63</f>
        <v>0</v>
      </c>
      <c r="O61" s="417">
        <f>O9+'[6]Dec-20'!O63</f>
        <v>0</v>
      </c>
      <c r="P61" s="417">
        <f>P9+'[6]Dec-20'!P63</f>
        <v>0</v>
      </c>
      <c r="Q61" s="417">
        <f>Q9+'[6]Dec-20'!Q63</f>
        <v>0</v>
      </c>
      <c r="R61" s="417">
        <f>R9+'[6]Dec-20'!R63</f>
        <v>0</v>
      </c>
      <c r="S61" s="417">
        <f>S9+'[6]Dec-20'!S63</f>
        <v>58</v>
      </c>
      <c r="T61" s="417">
        <f>T9+'[6]Dec-20'!T63</f>
        <v>0</v>
      </c>
      <c r="U61" s="417">
        <f>U9+'[6]Dec-20'!U63</f>
        <v>0</v>
      </c>
      <c r="V61" s="417">
        <f>V9+'[6]Dec-20'!V63</f>
        <v>0</v>
      </c>
      <c r="W61" s="417">
        <f>W9+'[6]Dec-20'!W63</f>
        <v>0</v>
      </c>
      <c r="X61" s="417">
        <f>X9+'[6]Dec-20'!X63</f>
        <v>0</v>
      </c>
      <c r="Y61" s="417">
        <f>Y9+'[6]Dec-20'!Y63</f>
        <v>1</v>
      </c>
      <c r="Z61" s="417">
        <f>Z9+'[6]Dec-20'!Z63</f>
        <v>0</v>
      </c>
      <c r="AA61" s="417">
        <f>AA9+'[6]Dec-20'!AA63</f>
        <v>0</v>
      </c>
      <c r="AB61" s="417">
        <f>AB9+'[6]Dec-20'!AB63</f>
        <v>0</v>
      </c>
      <c r="AC61" s="417">
        <f>AC9+'[6]Dec-20'!AC63</f>
        <v>0</v>
      </c>
      <c r="AD61" s="417">
        <f>AD9+'[6]Dec-20'!AD63</f>
        <v>0</v>
      </c>
      <c r="AE61" s="417">
        <f>AE9+'[6]Dec-20'!AE63</f>
        <v>0</v>
      </c>
      <c r="AF61" s="417">
        <f>AF9+'[6]Dec-20'!AF63</f>
        <v>0</v>
      </c>
      <c r="AG61" s="417">
        <f>AG9+'[6]Dec-20'!AG63</f>
        <v>0</v>
      </c>
      <c r="AH61" s="417">
        <f>AH9+'[6]Dec-20'!AH63</f>
        <v>0</v>
      </c>
      <c r="AI61" s="417">
        <f>AI9+'[6]Dec-20'!AI63</f>
        <v>0</v>
      </c>
      <c r="AJ61" s="417">
        <f>AJ9+'[6]Dec-20'!AJ63</f>
        <v>121</v>
      </c>
      <c r="AK61" s="417">
        <f>AK9+'[6]Dec-20'!AK63</f>
        <v>0</v>
      </c>
      <c r="AL61" s="417">
        <f>AL9+'[6]Dec-20'!AL63</f>
        <v>121</v>
      </c>
      <c r="AN61" s="296"/>
      <c r="AO61" s="296"/>
      <c r="AP61" s="296"/>
      <c r="AQ61" s="296"/>
      <c r="AR61" s="296"/>
      <c r="AS61" s="296"/>
      <c r="AT61" s="296"/>
    </row>
    <row r="62" spans="1:46" s="475" customFormat="1" ht="104.25" customHeight="1" x14ac:dyDescent="0.2">
      <c r="A62" s="689" t="s">
        <v>320</v>
      </c>
      <c r="B62" s="690"/>
      <c r="C62" s="416">
        <f>C10+'[6]Dec-20'!C64</f>
        <v>0</v>
      </c>
      <c r="D62" s="416">
        <f>D10+'[6]Dec-20'!D64</f>
        <v>0</v>
      </c>
      <c r="E62" s="416">
        <f>E10+'[6]Dec-20'!E64</f>
        <v>0</v>
      </c>
      <c r="F62" s="416">
        <f>F10+'[6]Dec-20'!F64</f>
        <v>0</v>
      </c>
      <c r="G62" s="416">
        <f>G10+'[6]Dec-20'!G64</f>
        <v>8</v>
      </c>
      <c r="H62" s="416">
        <f>H10+'[6]Dec-20'!H64</f>
        <v>0</v>
      </c>
      <c r="I62" s="416">
        <f>I10+'[6]Dec-20'!I64</f>
        <v>0</v>
      </c>
      <c r="J62" s="416">
        <f>J10+'[6]Dec-20'!J64</f>
        <v>0</v>
      </c>
      <c r="K62" s="416">
        <f>K10+'[6]Dec-20'!K64</f>
        <v>162</v>
      </c>
      <c r="L62" s="416">
        <f>L10+'[6]Dec-20'!L64</f>
        <v>0</v>
      </c>
      <c r="M62" s="416">
        <f>M10+'[6]Dec-20'!M64</f>
        <v>43</v>
      </c>
      <c r="N62" s="416">
        <f>N10+'[6]Dec-20'!N64</f>
        <v>0</v>
      </c>
      <c r="O62" s="416">
        <f>O10+'[6]Dec-20'!O64</f>
        <v>0</v>
      </c>
      <c r="P62" s="416">
        <f>P10+'[6]Dec-20'!P64</f>
        <v>0</v>
      </c>
      <c r="Q62" s="416">
        <f>Q10+'[6]Dec-20'!Q64</f>
        <v>0</v>
      </c>
      <c r="R62" s="416">
        <f>R10+'[6]Dec-20'!R64</f>
        <v>0</v>
      </c>
      <c r="S62" s="416">
        <f>S10+'[6]Dec-20'!S64</f>
        <v>84</v>
      </c>
      <c r="T62" s="416">
        <f>T10+'[6]Dec-20'!T64</f>
        <v>0</v>
      </c>
      <c r="U62" s="416">
        <f>U10+'[6]Dec-20'!U64</f>
        <v>0</v>
      </c>
      <c r="V62" s="416">
        <f>V10+'[6]Dec-20'!V64</f>
        <v>0</v>
      </c>
      <c r="W62" s="416">
        <f>W10+'[6]Dec-20'!W64</f>
        <v>0</v>
      </c>
      <c r="X62" s="416">
        <f>X10+'[6]Dec-20'!X64</f>
        <v>0</v>
      </c>
      <c r="Y62" s="416">
        <f>Y10+'[6]Dec-20'!Y64</f>
        <v>26</v>
      </c>
      <c r="Z62" s="416">
        <f>Z10+'[6]Dec-20'!Z64</f>
        <v>0</v>
      </c>
      <c r="AA62" s="416">
        <f>AA10+'[6]Dec-20'!AA64</f>
        <v>0</v>
      </c>
      <c r="AB62" s="416">
        <f>AB10+'[6]Dec-20'!AB64</f>
        <v>0</v>
      </c>
      <c r="AC62" s="416">
        <f>AC10+'[6]Dec-20'!AC64</f>
        <v>0</v>
      </c>
      <c r="AD62" s="416">
        <f>AD10+'[6]Dec-20'!AD64</f>
        <v>0</v>
      </c>
      <c r="AE62" s="416">
        <f>AE10+'[6]Dec-20'!AE64</f>
        <v>0</v>
      </c>
      <c r="AF62" s="416">
        <f>AF10+'[6]Dec-20'!AF64</f>
        <v>0</v>
      </c>
      <c r="AG62" s="416">
        <f>AG10+'[6]Dec-20'!AG64</f>
        <v>0</v>
      </c>
      <c r="AH62" s="416">
        <f>AH10+'[6]Dec-20'!AH64</f>
        <v>0</v>
      </c>
      <c r="AI62" s="416">
        <f>AI10+'[6]Dec-20'!AI64</f>
        <v>0</v>
      </c>
      <c r="AJ62" s="416">
        <f>AJ10+'[6]Dec-20'!AJ64</f>
        <v>323</v>
      </c>
      <c r="AK62" s="416">
        <f>AK10+'[6]Dec-20'!AK64</f>
        <v>0</v>
      </c>
      <c r="AL62" s="416">
        <f>AL10+'[6]Dec-20'!AL64</f>
        <v>323</v>
      </c>
      <c r="AN62" s="255"/>
      <c r="AO62" s="255"/>
      <c r="AP62" s="255"/>
      <c r="AQ62" s="255"/>
      <c r="AR62" s="255"/>
      <c r="AS62" s="255"/>
      <c r="AT62" s="255"/>
    </row>
    <row r="63" spans="1:46" s="422" customFormat="1" ht="104.25" customHeight="1" x14ac:dyDescent="0.2">
      <c r="A63" s="417">
        <v>4</v>
      </c>
      <c r="B63" s="568" t="s">
        <v>291</v>
      </c>
      <c r="C63" s="417">
        <f>C11+'[6]Dec-20'!C65</f>
        <v>0</v>
      </c>
      <c r="D63" s="417">
        <f>D11+'[6]Dec-20'!D65</f>
        <v>0</v>
      </c>
      <c r="E63" s="417">
        <f>E11+'[6]Dec-20'!E65</f>
        <v>0</v>
      </c>
      <c r="F63" s="417">
        <f>F11+'[6]Dec-20'!F65</f>
        <v>0</v>
      </c>
      <c r="G63" s="417">
        <f>G11+'[6]Dec-20'!G65</f>
        <v>3</v>
      </c>
      <c r="H63" s="417">
        <f>H11+'[6]Dec-20'!H65</f>
        <v>0</v>
      </c>
      <c r="I63" s="417">
        <f>I11+'[6]Dec-20'!I65</f>
        <v>0</v>
      </c>
      <c r="J63" s="417">
        <f>J11+'[6]Dec-20'!J65</f>
        <v>0</v>
      </c>
      <c r="K63" s="417">
        <f>K11+'[6]Dec-20'!K65</f>
        <v>143</v>
      </c>
      <c r="L63" s="417">
        <f>L11+'[6]Dec-20'!L65</f>
        <v>0</v>
      </c>
      <c r="M63" s="417">
        <f>M11+'[6]Dec-20'!M65</f>
        <v>24</v>
      </c>
      <c r="N63" s="417">
        <f>N11+'[6]Dec-20'!N65</f>
        <v>0</v>
      </c>
      <c r="O63" s="417">
        <f>O11+'[6]Dec-20'!O65</f>
        <v>0</v>
      </c>
      <c r="P63" s="417">
        <f>P11+'[6]Dec-20'!P65</f>
        <v>0</v>
      </c>
      <c r="Q63" s="417">
        <f>Q11+'[6]Dec-20'!Q65</f>
        <v>0</v>
      </c>
      <c r="R63" s="417">
        <f>R11+'[6]Dec-20'!R65</f>
        <v>0</v>
      </c>
      <c r="S63" s="417">
        <f>S11+'[6]Dec-20'!S65</f>
        <v>13</v>
      </c>
      <c r="T63" s="417">
        <f>T11+'[6]Dec-20'!T65</f>
        <v>0</v>
      </c>
      <c r="U63" s="417">
        <f>U11+'[6]Dec-20'!U65</f>
        <v>0</v>
      </c>
      <c r="V63" s="417">
        <f>V11+'[6]Dec-20'!V65</f>
        <v>0</v>
      </c>
      <c r="W63" s="417">
        <f>W11+'[6]Dec-20'!W65</f>
        <v>0</v>
      </c>
      <c r="X63" s="417">
        <f>X11+'[6]Dec-20'!X65</f>
        <v>0</v>
      </c>
      <c r="Y63" s="417">
        <f>Y11+'[6]Dec-20'!Y65</f>
        <v>1</v>
      </c>
      <c r="Z63" s="417">
        <f>Z11+'[6]Dec-20'!Z65</f>
        <v>0</v>
      </c>
      <c r="AA63" s="417">
        <f>AA11+'[6]Dec-20'!AA65</f>
        <v>0</v>
      </c>
      <c r="AB63" s="417">
        <f>AB11+'[6]Dec-20'!AB65</f>
        <v>0</v>
      </c>
      <c r="AC63" s="417">
        <f>AC11+'[6]Dec-20'!AC65</f>
        <v>0</v>
      </c>
      <c r="AD63" s="417">
        <f>AD11+'[6]Dec-20'!AD65</f>
        <v>0</v>
      </c>
      <c r="AE63" s="417">
        <f>AE11+'[6]Dec-20'!AE65</f>
        <v>0</v>
      </c>
      <c r="AF63" s="417">
        <f>AF11+'[6]Dec-20'!AF65</f>
        <v>0</v>
      </c>
      <c r="AG63" s="417">
        <f>AG11+'[6]Dec-20'!AG65</f>
        <v>0</v>
      </c>
      <c r="AH63" s="417">
        <f>AH11+'[6]Dec-20'!AH65</f>
        <v>0</v>
      </c>
      <c r="AI63" s="417">
        <f>AI11+'[6]Dec-20'!AI65</f>
        <v>0</v>
      </c>
      <c r="AJ63" s="417">
        <f>AJ11+'[6]Dec-20'!AJ65</f>
        <v>184</v>
      </c>
      <c r="AK63" s="417">
        <f>AK11+'[6]Dec-20'!AK65</f>
        <v>0</v>
      </c>
      <c r="AL63" s="417">
        <f>AL11+'[6]Dec-20'!AL65</f>
        <v>184</v>
      </c>
      <c r="AO63" s="296"/>
    </row>
    <row r="64" spans="1:46" s="422" customFormat="1" ht="104.25" customHeight="1" x14ac:dyDescent="0.2">
      <c r="A64" s="417">
        <v>5</v>
      </c>
      <c r="B64" s="568" t="s">
        <v>292</v>
      </c>
      <c r="C64" s="417">
        <f>C12+'[6]Dec-20'!C66</f>
        <v>0</v>
      </c>
      <c r="D64" s="417">
        <f>D12+'[6]Dec-20'!D66</f>
        <v>0</v>
      </c>
      <c r="E64" s="417">
        <f>E12+'[6]Dec-20'!E66</f>
        <v>0</v>
      </c>
      <c r="F64" s="417">
        <f>F12+'[6]Dec-20'!F66</f>
        <v>0</v>
      </c>
      <c r="G64" s="417">
        <f>G12+'[6]Dec-20'!G66</f>
        <v>1</v>
      </c>
      <c r="H64" s="417">
        <f>H12+'[6]Dec-20'!H66</f>
        <v>0</v>
      </c>
      <c r="I64" s="417">
        <f>I12+'[6]Dec-20'!I66</f>
        <v>0</v>
      </c>
      <c r="J64" s="417">
        <f>J12+'[6]Dec-20'!J66</f>
        <v>0</v>
      </c>
      <c r="K64" s="417">
        <f>K12+'[6]Dec-20'!K66</f>
        <v>133</v>
      </c>
      <c r="L64" s="417">
        <f>L12+'[6]Dec-20'!L66</f>
        <v>0</v>
      </c>
      <c r="M64" s="417">
        <f>M12+'[6]Dec-20'!M66</f>
        <v>14</v>
      </c>
      <c r="N64" s="417">
        <f>N12+'[6]Dec-20'!N66</f>
        <v>0</v>
      </c>
      <c r="O64" s="417">
        <f>O12+'[6]Dec-20'!O66</f>
        <v>0</v>
      </c>
      <c r="P64" s="417">
        <f>P12+'[6]Dec-20'!P66</f>
        <v>0</v>
      </c>
      <c r="Q64" s="417">
        <f>Q12+'[6]Dec-20'!Q66</f>
        <v>0</v>
      </c>
      <c r="R64" s="417">
        <f>R12+'[6]Dec-20'!R66</f>
        <v>0</v>
      </c>
      <c r="S64" s="417">
        <f>S12+'[6]Dec-20'!S66</f>
        <v>31</v>
      </c>
      <c r="T64" s="417">
        <f>T12+'[6]Dec-20'!T66</f>
        <v>0</v>
      </c>
      <c r="U64" s="417">
        <f>U12+'[6]Dec-20'!U66</f>
        <v>0</v>
      </c>
      <c r="V64" s="417">
        <f>V12+'[6]Dec-20'!V66</f>
        <v>0</v>
      </c>
      <c r="W64" s="417">
        <f>W12+'[6]Dec-20'!W66</f>
        <v>0</v>
      </c>
      <c r="X64" s="417">
        <f>X12+'[6]Dec-20'!X66</f>
        <v>0</v>
      </c>
      <c r="Y64" s="417">
        <f>Y12+'[6]Dec-20'!Y66</f>
        <v>16</v>
      </c>
      <c r="Z64" s="417">
        <f>Z12+'[6]Dec-20'!Z66</f>
        <v>0</v>
      </c>
      <c r="AA64" s="417">
        <f>AA12+'[6]Dec-20'!AA66</f>
        <v>0</v>
      </c>
      <c r="AB64" s="417">
        <f>AB12+'[6]Dec-20'!AB66</f>
        <v>0</v>
      </c>
      <c r="AC64" s="417">
        <f>AC12+'[6]Dec-20'!AC66</f>
        <v>0</v>
      </c>
      <c r="AD64" s="417">
        <f>AD12+'[6]Dec-20'!AD66</f>
        <v>0</v>
      </c>
      <c r="AE64" s="417">
        <f>AE12+'[6]Dec-20'!AE66</f>
        <v>0</v>
      </c>
      <c r="AF64" s="417">
        <f>AF12+'[6]Dec-20'!AF66</f>
        <v>0</v>
      </c>
      <c r="AG64" s="417">
        <f>AG12+'[6]Dec-20'!AG66</f>
        <v>0</v>
      </c>
      <c r="AH64" s="417">
        <f>AH12+'[6]Dec-20'!AH66</f>
        <v>0</v>
      </c>
      <c r="AI64" s="417">
        <f>AI12+'[6]Dec-20'!AI66</f>
        <v>5</v>
      </c>
      <c r="AJ64" s="417">
        <f>AJ12+'[6]Dec-20'!AJ66</f>
        <v>200</v>
      </c>
      <c r="AK64" s="417">
        <f>AK12+'[6]Dec-20'!AK66</f>
        <v>0</v>
      </c>
      <c r="AL64" s="417">
        <f>AL12+'[6]Dec-20'!AL66</f>
        <v>200</v>
      </c>
      <c r="AO64" s="296"/>
    </row>
    <row r="65" spans="1:41" s="422" customFormat="1" ht="104.25" customHeight="1" x14ac:dyDescent="0.2">
      <c r="A65" s="417">
        <v>6</v>
      </c>
      <c r="B65" s="568" t="s">
        <v>293</v>
      </c>
      <c r="C65" s="417">
        <f>C13+'[6]Dec-20'!C67</f>
        <v>0</v>
      </c>
      <c r="D65" s="417">
        <f>D13+'[6]Dec-20'!D67</f>
        <v>0</v>
      </c>
      <c r="E65" s="417">
        <f>E13+'[6]Dec-20'!E67</f>
        <v>0</v>
      </c>
      <c r="F65" s="417">
        <f>F13+'[6]Dec-20'!F67</f>
        <v>0</v>
      </c>
      <c r="G65" s="417">
        <f>G13+'[6]Dec-20'!G67</f>
        <v>4</v>
      </c>
      <c r="H65" s="417">
        <f>H13+'[6]Dec-20'!H67</f>
        <v>0</v>
      </c>
      <c r="I65" s="417">
        <f>I13+'[6]Dec-20'!I67</f>
        <v>0</v>
      </c>
      <c r="J65" s="417">
        <f>J13+'[6]Dec-20'!J67</f>
        <v>0</v>
      </c>
      <c r="K65" s="417">
        <f>K13+'[6]Dec-20'!K67</f>
        <v>178</v>
      </c>
      <c r="L65" s="417">
        <f>L13+'[6]Dec-20'!L67</f>
        <v>0</v>
      </c>
      <c r="M65" s="417">
        <f>M13+'[6]Dec-20'!M67</f>
        <v>76</v>
      </c>
      <c r="N65" s="417">
        <f>N13+'[6]Dec-20'!N67</f>
        <v>0</v>
      </c>
      <c r="O65" s="417">
        <f>O13+'[6]Dec-20'!O67</f>
        <v>0</v>
      </c>
      <c r="P65" s="417">
        <f>P13+'[6]Dec-20'!P67</f>
        <v>0</v>
      </c>
      <c r="Q65" s="417">
        <f>Q13+'[6]Dec-20'!Q67</f>
        <v>0</v>
      </c>
      <c r="R65" s="417">
        <f>R13+'[6]Dec-20'!R67</f>
        <v>0</v>
      </c>
      <c r="S65" s="417">
        <f>S13+'[6]Dec-20'!S67</f>
        <v>206</v>
      </c>
      <c r="T65" s="417">
        <f>T13+'[6]Dec-20'!T67</f>
        <v>0</v>
      </c>
      <c r="U65" s="417">
        <f>U13+'[6]Dec-20'!U67</f>
        <v>0</v>
      </c>
      <c r="V65" s="417">
        <f>V13+'[6]Dec-20'!V67</f>
        <v>0</v>
      </c>
      <c r="W65" s="417">
        <f>W13+'[6]Dec-20'!W67</f>
        <v>0</v>
      </c>
      <c r="X65" s="417">
        <f>X13+'[6]Dec-20'!X67</f>
        <v>0</v>
      </c>
      <c r="Y65" s="417">
        <f>Y13+'[6]Dec-20'!Y67</f>
        <v>47</v>
      </c>
      <c r="Z65" s="417">
        <f>Z13+'[6]Dec-20'!Z67</f>
        <v>0</v>
      </c>
      <c r="AA65" s="417">
        <f>AA13+'[6]Dec-20'!AA67</f>
        <v>0</v>
      </c>
      <c r="AB65" s="417">
        <f>AB13+'[6]Dec-20'!AB67</f>
        <v>0</v>
      </c>
      <c r="AC65" s="417">
        <f>AC13+'[6]Dec-20'!AC67</f>
        <v>3</v>
      </c>
      <c r="AD65" s="417">
        <f>AD13+'[6]Dec-20'!AD67</f>
        <v>0</v>
      </c>
      <c r="AE65" s="417">
        <f>AE13+'[6]Dec-20'!AE67</f>
        <v>0</v>
      </c>
      <c r="AF65" s="417">
        <f>AF13+'[6]Dec-20'!AF67</f>
        <v>0</v>
      </c>
      <c r="AG65" s="417">
        <f>AG13+'[6]Dec-20'!AG67</f>
        <v>0</v>
      </c>
      <c r="AH65" s="417">
        <f>AH13+'[6]Dec-20'!AH67</f>
        <v>0</v>
      </c>
      <c r="AI65" s="417">
        <f>AI13+'[6]Dec-20'!AI67</f>
        <v>14</v>
      </c>
      <c r="AJ65" s="417">
        <f>AJ13+'[6]Dec-20'!AJ67</f>
        <v>528</v>
      </c>
      <c r="AK65" s="417">
        <f>AK13+'[6]Dec-20'!AK67</f>
        <v>0</v>
      </c>
      <c r="AL65" s="417">
        <f>AL13+'[6]Dec-20'!AL67</f>
        <v>528</v>
      </c>
      <c r="AO65" s="296"/>
    </row>
    <row r="66" spans="1:41" s="475" customFormat="1" ht="104.25" customHeight="1" x14ac:dyDescent="0.2">
      <c r="A66" s="689" t="s">
        <v>321</v>
      </c>
      <c r="B66" s="690"/>
      <c r="C66" s="416">
        <f>C14+'[6]Dec-20'!C68</f>
        <v>0</v>
      </c>
      <c r="D66" s="416">
        <f>D14+'[6]Dec-20'!D68</f>
        <v>0</v>
      </c>
      <c r="E66" s="416">
        <f>E14+'[6]Dec-20'!E68</f>
        <v>0</v>
      </c>
      <c r="F66" s="416">
        <f>F14+'[6]Dec-20'!F68</f>
        <v>0</v>
      </c>
      <c r="G66" s="416">
        <f>G14+'[6]Dec-20'!G68</f>
        <v>8</v>
      </c>
      <c r="H66" s="416">
        <f>H14+'[6]Dec-20'!H68</f>
        <v>0</v>
      </c>
      <c r="I66" s="416">
        <f>I14+'[6]Dec-20'!I68</f>
        <v>0</v>
      </c>
      <c r="J66" s="416">
        <f>J14+'[6]Dec-20'!J68</f>
        <v>0</v>
      </c>
      <c r="K66" s="416">
        <f>K14+'[6]Dec-20'!K68</f>
        <v>454</v>
      </c>
      <c r="L66" s="416">
        <f>L14+'[6]Dec-20'!L68</f>
        <v>0</v>
      </c>
      <c r="M66" s="416">
        <f>M14+'[6]Dec-20'!M68</f>
        <v>114</v>
      </c>
      <c r="N66" s="416">
        <f>N14+'[6]Dec-20'!N68</f>
        <v>0</v>
      </c>
      <c r="O66" s="416">
        <f>O14+'[6]Dec-20'!O68</f>
        <v>0</v>
      </c>
      <c r="P66" s="416">
        <f>P14+'[6]Dec-20'!P68</f>
        <v>0</v>
      </c>
      <c r="Q66" s="416">
        <f>Q14+'[6]Dec-20'!Q68</f>
        <v>0</v>
      </c>
      <c r="R66" s="416">
        <f>R14+'[6]Dec-20'!R68</f>
        <v>0</v>
      </c>
      <c r="S66" s="416">
        <f>S14+'[6]Dec-20'!S68</f>
        <v>250</v>
      </c>
      <c r="T66" s="416">
        <f>T14+'[6]Dec-20'!T68</f>
        <v>0</v>
      </c>
      <c r="U66" s="416">
        <f>U14+'[6]Dec-20'!U68</f>
        <v>0</v>
      </c>
      <c r="V66" s="416">
        <f>V14+'[6]Dec-20'!V68</f>
        <v>0</v>
      </c>
      <c r="W66" s="416">
        <f>W14+'[6]Dec-20'!W68</f>
        <v>0</v>
      </c>
      <c r="X66" s="416">
        <f>X14+'[6]Dec-20'!X68</f>
        <v>0</v>
      </c>
      <c r="Y66" s="416">
        <f>Y14+'[6]Dec-20'!Y68</f>
        <v>64</v>
      </c>
      <c r="Z66" s="416">
        <f>Z14+'[6]Dec-20'!Z68</f>
        <v>0</v>
      </c>
      <c r="AA66" s="416">
        <f>AA14+'[6]Dec-20'!AA68</f>
        <v>0</v>
      </c>
      <c r="AB66" s="416">
        <f>AB14+'[6]Dec-20'!AB68</f>
        <v>0</v>
      </c>
      <c r="AC66" s="416">
        <f>AC14+'[6]Dec-20'!AC68</f>
        <v>3</v>
      </c>
      <c r="AD66" s="416">
        <f>AD14+'[6]Dec-20'!AD68</f>
        <v>0</v>
      </c>
      <c r="AE66" s="416">
        <f>AE14+'[6]Dec-20'!AE68</f>
        <v>0</v>
      </c>
      <c r="AF66" s="416">
        <f>AF14+'[6]Dec-20'!AF68</f>
        <v>0</v>
      </c>
      <c r="AG66" s="416">
        <f>AG14+'[6]Dec-20'!AG68</f>
        <v>0</v>
      </c>
      <c r="AH66" s="416">
        <f>AH14+'[6]Dec-20'!AH68</f>
        <v>0</v>
      </c>
      <c r="AI66" s="416">
        <f>AI14+'[6]Dec-20'!AI68</f>
        <v>19</v>
      </c>
      <c r="AJ66" s="416">
        <f>AJ14+'[6]Dec-20'!AJ68</f>
        <v>912</v>
      </c>
      <c r="AK66" s="416">
        <f>AK14+'[6]Dec-20'!AK68</f>
        <v>0</v>
      </c>
      <c r="AL66" s="416">
        <f>AL14+'[6]Dec-20'!AL68</f>
        <v>912</v>
      </c>
      <c r="AO66" s="255"/>
    </row>
    <row r="67" spans="1:41" s="475" customFormat="1" ht="104.25" customHeight="1" x14ac:dyDescent="0.2">
      <c r="A67" s="689" t="s">
        <v>322</v>
      </c>
      <c r="B67" s="690"/>
      <c r="C67" s="416">
        <f>C15+'[6]Dec-20'!C69</f>
        <v>0</v>
      </c>
      <c r="D67" s="416">
        <f>D15+'[6]Dec-20'!D69</f>
        <v>0</v>
      </c>
      <c r="E67" s="416">
        <f>E15+'[6]Dec-20'!E69</f>
        <v>0</v>
      </c>
      <c r="F67" s="416">
        <f>F15+'[6]Dec-20'!F69</f>
        <v>0</v>
      </c>
      <c r="G67" s="416">
        <f>G15+'[6]Dec-20'!G69</f>
        <v>16</v>
      </c>
      <c r="H67" s="416">
        <f>H15+'[6]Dec-20'!H69</f>
        <v>0</v>
      </c>
      <c r="I67" s="416">
        <f>I15+'[6]Dec-20'!I69</f>
        <v>0</v>
      </c>
      <c r="J67" s="416">
        <f>J15+'[6]Dec-20'!J69</f>
        <v>0</v>
      </c>
      <c r="K67" s="416">
        <f>K15+'[6]Dec-20'!K69</f>
        <v>616</v>
      </c>
      <c r="L67" s="416">
        <f>L15+'[6]Dec-20'!L69</f>
        <v>0</v>
      </c>
      <c r="M67" s="416">
        <f>M15+'[6]Dec-20'!M69</f>
        <v>157</v>
      </c>
      <c r="N67" s="416">
        <f>N15+'[6]Dec-20'!N69</f>
        <v>0</v>
      </c>
      <c r="O67" s="416">
        <f>O15+'[6]Dec-20'!O69</f>
        <v>0</v>
      </c>
      <c r="P67" s="416">
        <f>P15+'[6]Dec-20'!P69</f>
        <v>0</v>
      </c>
      <c r="Q67" s="416">
        <f>Q15+'[6]Dec-20'!Q69</f>
        <v>0</v>
      </c>
      <c r="R67" s="416">
        <f>R15+'[6]Dec-20'!R69</f>
        <v>0</v>
      </c>
      <c r="S67" s="416">
        <f>S15+'[6]Dec-20'!S69</f>
        <v>334</v>
      </c>
      <c r="T67" s="416">
        <f>T15+'[6]Dec-20'!T69</f>
        <v>0</v>
      </c>
      <c r="U67" s="416">
        <f>U15+'[6]Dec-20'!U69</f>
        <v>0</v>
      </c>
      <c r="V67" s="416">
        <f>V15+'[6]Dec-20'!V69</f>
        <v>0</v>
      </c>
      <c r="W67" s="416">
        <f>W15+'[6]Dec-20'!W69</f>
        <v>0</v>
      </c>
      <c r="X67" s="416">
        <f>X15+'[6]Dec-20'!X69</f>
        <v>0</v>
      </c>
      <c r="Y67" s="416">
        <f>Y15+'[6]Dec-20'!Y69</f>
        <v>90</v>
      </c>
      <c r="Z67" s="416">
        <f>Z15+'[6]Dec-20'!Z69</f>
        <v>0</v>
      </c>
      <c r="AA67" s="416">
        <f>AA15+'[6]Dec-20'!AA69</f>
        <v>0</v>
      </c>
      <c r="AB67" s="416">
        <f>AB15+'[6]Dec-20'!AB69</f>
        <v>0</v>
      </c>
      <c r="AC67" s="416">
        <f>AC15+'[6]Dec-20'!AC69</f>
        <v>3</v>
      </c>
      <c r="AD67" s="416">
        <f>AD15+'[6]Dec-20'!AD69</f>
        <v>0</v>
      </c>
      <c r="AE67" s="416">
        <f>AE15+'[6]Dec-20'!AE69</f>
        <v>0</v>
      </c>
      <c r="AF67" s="416">
        <f>AF15+'[6]Dec-20'!AF69</f>
        <v>0</v>
      </c>
      <c r="AG67" s="416">
        <f>AG15+'[6]Dec-20'!AG69</f>
        <v>0</v>
      </c>
      <c r="AH67" s="416">
        <f>AH15+'[6]Dec-20'!AH69</f>
        <v>0</v>
      </c>
      <c r="AI67" s="416">
        <f>AI15+'[6]Dec-20'!AI69</f>
        <v>19</v>
      </c>
      <c r="AJ67" s="416">
        <f>AJ15+'[6]Dec-20'!AJ69</f>
        <v>1235</v>
      </c>
      <c r="AK67" s="416">
        <f>AK15+'[6]Dec-20'!AK69</f>
        <v>0</v>
      </c>
      <c r="AL67" s="416">
        <f>AL15+'[6]Dec-20'!AL69</f>
        <v>1235</v>
      </c>
      <c r="AO67" s="255"/>
    </row>
    <row r="68" spans="1:41" s="422" customFormat="1" ht="104.25" customHeight="1" x14ac:dyDescent="0.2">
      <c r="A68" s="417">
        <v>7</v>
      </c>
      <c r="B68" s="568" t="s">
        <v>294</v>
      </c>
      <c r="C68" s="417">
        <f>C16+'[6]Dec-20'!C70</f>
        <v>0</v>
      </c>
      <c r="D68" s="417">
        <f>D16+'[6]Dec-20'!D70</f>
        <v>0</v>
      </c>
      <c r="E68" s="417">
        <f>E16+'[6]Dec-20'!E70</f>
        <v>0</v>
      </c>
      <c r="F68" s="417">
        <f>F16+'[6]Dec-20'!F70</f>
        <v>0</v>
      </c>
      <c r="G68" s="417">
        <f>G16+'[6]Dec-20'!G70</f>
        <v>0</v>
      </c>
      <c r="H68" s="417">
        <f>H16+'[6]Dec-20'!H70</f>
        <v>0</v>
      </c>
      <c r="I68" s="417">
        <f>I16+'[6]Dec-20'!I70</f>
        <v>0</v>
      </c>
      <c r="J68" s="417">
        <f>J16+'[6]Dec-20'!J70</f>
        <v>0</v>
      </c>
      <c r="K68" s="417">
        <f>K16+'[6]Dec-20'!K70</f>
        <v>54</v>
      </c>
      <c r="L68" s="417">
        <f>L16+'[6]Dec-20'!L70</f>
        <v>0</v>
      </c>
      <c r="M68" s="417">
        <f>M16+'[6]Dec-20'!M70</f>
        <v>21</v>
      </c>
      <c r="N68" s="417">
        <f>N16+'[6]Dec-20'!N70</f>
        <v>0</v>
      </c>
      <c r="O68" s="417">
        <f>O16+'[6]Dec-20'!O70</f>
        <v>1</v>
      </c>
      <c r="P68" s="417">
        <f>P16+'[6]Dec-20'!P70</f>
        <v>0</v>
      </c>
      <c r="Q68" s="417">
        <f>Q16+'[6]Dec-20'!Q70</f>
        <v>0</v>
      </c>
      <c r="R68" s="417">
        <f>R16+'[6]Dec-20'!R70</f>
        <v>0</v>
      </c>
      <c r="S68" s="417">
        <f>S16+'[6]Dec-20'!S70</f>
        <v>25</v>
      </c>
      <c r="T68" s="417">
        <f>T16+'[6]Dec-20'!T70</f>
        <v>0</v>
      </c>
      <c r="U68" s="417">
        <f>U16+'[6]Dec-20'!U70</f>
        <v>0</v>
      </c>
      <c r="V68" s="417">
        <f>V16+'[6]Dec-20'!V70</f>
        <v>0</v>
      </c>
      <c r="W68" s="417">
        <f>W16+'[6]Dec-20'!W70</f>
        <v>0</v>
      </c>
      <c r="X68" s="417">
        <f>X16+'[6]Dec-20'!X70</f>
        <v>0</v>
      </c>
      <c r="Y68" s="417">
        <f>Y16+'[6]Dec-20'!Y70</f>
        <v>5</v>
      </c>
      <c r="Z68" s="417">
        <f>Z16+'[6]Dec-20'!Z70</f>
        <v>0</v>
      </c>
      <c r="AA68" s="417">
        <f>AA16+'[6]Dec-20'!AA70</f>
        <v>0</v>
      </c>
      <c r="AB68" s="417">
        <f>AB16+'[6]Dec-20'!AB70</f>
        <v>0</v>
      </c>
      <c r="AC68" s="417">
        <f>AC16+'[6]Dec-20'!AC70</f>
        <v>0</v>
      </c>
      <c r="AD68" s="417">
        <f>AD16+'[6]Dec-20'!AD70</f>
        <v>0</v>
      </c>
      <c r="AE68" s="417">
        <f>AE16+'[6]Dec-20'!AE70</f>
        <v>0</v>
      </c>
      <c r="AF68" s="417">
        <f>AF16+'[6]Dec-20'!AF70</f>
        <v>0</v>
      </c>
      <c r="AG68" s="417">
        <f>AG16+'[6]Dec-20'!AG70</f>
        <v>0</v>
      </c>
      <c r="AH68" s="417">
        <f>AH16+'[6]Dec-20'!AH70</f>
        <v>0</v>
      </c>
      <c r="AI68" s="417">
        <f>AI16+'[6]Dec-20'!AI70</f>
        <v>0</v>
      </c>
      <c r="AJ68" s="417">
        <f>AJ16+'[6]Dec-20'!AJ70</f>
        <v>106</v>
      </c>
      <c r="AK68" s="417">
        <f>AK16+'[6]Dec-20'!AK70</f>
        <v>0</v>
      </c>
      <c r="AL68" s="417">
        <f>AL16+'[6]Dec-20'!AL70</f>
        <v>106</v>
      </c>
      <c r="AO68" s="296"/>
    </row>
    <row r="69" spans="1:41" s="422" customFormat="1" ht="104.25" customHeight="1" x14ac:dyDescent="0.2">
      <c r="A69" s="417">
        <v>8</v>
      </c>
      <c r="B69" s="568" t="s">
        <v>295</v>
      </c>
      <c r="C69" s="417">
        <f>C17+'[6]Dec-20'!C71</f>
        <v>0</v>
      </c>
      <c r="D69" s="417">
        <f>D17+'[6]Dec-20'!D71</f>
        <v>0</v>
      </c>
      <c r="E69" s="417">
        <f>E17+'[6]Dec-20'!E71</f>
        <v>0</v>
      </c>
      <c r="F69" s="417">
        <f>F17+'[6]Dec-20'!F71</f>
        <v>0</v>
      </c>
      <c r="G69" s="417">
        <f>G17+'[6]Dec-20'!G71</f>
        <v>1</v>
      </c>
      <c r="H69" s="417">
        <f>H17+'[6]Dec-20'!H71</f>
        <v>0</v>
      </c>
      <c r="I69" s="417">
        <f>I17+'[6]Dec-20'!I71</f>
        <v>0</v>
      </c>
      <c r="J69" s="417">
        <f>J17+'[6]Dec-20'!J71</f>
        <v>0</v>
      </c>
      <c r="K69" s="417">
        <f>K17+'[6]Dec-20'!K71</f>
        <v>72</v>
      </c>
      <c r="L69" s="417">
        <f>L17+'[6]Dec-20'!L71</f>
        <v>0</v>
      </c>
      <c r="M69" s="417">
        <f>M17+'[6]Dec-20'!M71</f>
        <v>24</v>
      </c>
      <c r="N69" s="417">
        <f>N17+'[6]Dec-20'!N71</f>
        <v>0</v>
      </c>
      <c r="O69" s="417">
        <f>O17+'[6]Dec-20'!O71</f>
        <v>0</v>
      </c>
      <c r="P69" s="417">
        <f>P17+'[6]Dec-20'!P71</f>
        <v>0</v>
      </c>
      <c r="Q69" s="417">
        <f>Q17+'[6]Dec-20'!Q71</f>
        <v>0</v>
      </c>
      <c r="R69" s="417">
        <f>R17+'[6]Dec-20'!R71</f>
        <v>0</v>
      </c>
      <c r="S69" s="417">
        <f>S17+'[6]Dec-20'!S71</f>
        <v>72</v>
      </c>
      <c r="T69" s="417">
        <f>T17+'[6]Dec-20'!T71</f>
        <v>0</v>
      </c>
      <c r="U69" s="417">
        <f>U17+'[6]Dec-20'!U71</f>
        <v>0</v>
      </c>
      <c r="V69" s="417">
        <f>V17+'[6]Dec-20'!V71</f>
        <v>0</v>
      </c>
      <c r="W69" s="417">
        <f>W17+'[6]Dec-20'!W71</f>
        <v>0</v>
      </c>
      <c r="X69" s="417">
        <f>X17+'[6]Dec-20'!X71</f>
        <v>0</v>
      </c>
      <c r="Y69" s="417">
        <f>Y17+'[6]Dec-20'!Y71</f>
        <v>28</v>
      </c>
      <c r="Z69" s="417">
        <f>Z17+'[6]Dec-20'!Z71</f>
        <v>0</v>
      </c>
      <c r="AA69" s="417">
        <f>AA17+'[6]Dec-20'!AA71</f>
        <v>0</v>
      </c>
      <c r="AB69" s="417">
        <f>AB17+'[6]Dec-20'!AB71</f>
        <v>0</v>
      </c>
      <c r="AC69" s="417">
        <f>AC17+'[6]Dec-20'!AC71</f>
        <v>0</v>
      </c>
      <c r="AD69" s="417">
        <f>AD17+'[6]Dec-20'!AD71</f>
        <v>0</v>
      </c>
      <c r="AE69" s="417">
        <f>AE17+'[6]Dec-20'!AE71</f>
        <v>0</v>
      </c>
      <c r="AF69" s="417">
        <f>AF17+'[6]Dec-20'!AF71</f>
        <v>0</v>
      </c>
      <c r="AG69" s="417">
        <f>AG17+'[6]Dec-20'!AG71</f>
        <v>0</v>
      </c>
      <c r="AH69" s="417">
        <f>AH17+'[6]Dec-20'!AH71</f>
        <v>0</v>
      </c>
      <c r="AI69" s="417">
        <f>AI17+'[6]Dec-20'!AI71</f>
        <v>17</v>
      </c>
      <c r="AJ69" s="417">
        <f>AJ17+'[6]Dec-20'!AJ71</f>
        <v>214</v>
      </c>
      <c r="AK69" s="417">
        <f>AK17+'[6]Dec-20'!AK71</f>
        <v>0</v>
      </c>
      <c r="AL69" s="417">
        <f>AL17+'[6]Dec-20'!AL71</f>
        <v>214</v>
      </c>
      <c r="AO69" s="296"/>
    </row>
    <row r="70" spans="1:41" s="422" customFormat="1" ht="104.25" customHeight="1" x14ac:dyDescent="0.2">
      <c r="A70" s="417">
        <v>9</v>
      </c>
      <c r="B70" s="568" t="s">
        <v>296</v>
      </c>
      <c r="C70" s="417">
        <f>C18+'[6]Dec-20'!C72</f>
        <v>0</v>
      </c>
      <c r="D70" s="417">
        <f>D18+'[6]Dec-20'!D72</f>
        <v>0</v>
      </c>
      <c r="E70" s="417">
        <f>E18+'[6]Dec-20'!E72</f>
        <v>0</v>
      </c>
      <c r="F70" s="417">
        <f>F18+'[6]Dec-20'!F72</f>
        <v>0</v>
      </c>
      <c r="G70" s="417">
        <f>G18+'[6]Dec-20'!G72</f>
        <v>0</v>
      </c>
      <c r="H70" s="417">
        <f>H18+'[6]Dec-20'!H72</f>
        <v>0</v>
      </c>
      <c r="I70" s="417">
        <f>I18+'[6]Dec-20'!I72</f>
        <v>0</v>
      </c>
      <c r="J70" s="417">
        <f>J18+'[6]Dec-20'!J72</f>
        <v>0</v>
      </c>
      <c r="K70" s="417">
        <f>K18+'[6]Dec-20'!K72</f>
        <v>92</v>
      </c>
      <c r="L70" s="417">
        <f>L18+'[6]Dec-20'!L72</f>
        <v>0</v>
      </c>
      <c r="M70" s="417">
        <f>M18+'[6]Dec-20'!M72</f>
        <v>25</v>
      </c>
      <c r="N70" s="417">
        <f>N18+'[6]Dec-20'!N72</f>
        <v>0</v>
      </c>
      <c r="O70" s="417">
        <f>O18+'[6]Dec-20'!O72</f>
        <v>0</v>
      </c>
      <c r="P70" s="417">
        <f>P18+'[6]Dec-20'!P72</f>
        <v>0</v>
      </c>
      <c r="Q70" s="417">
        <f>Q18+'[6]Dec-20'!Q72</f>
        <v>0</v>
      </c>
      <c r="R70" s="417">
        <f>R18+'[6]Dec-20'!R72</f>
        <v>0</v>
      </c>
      <c r="S70" s="417">
        <f>S18+'[6]Dec-20'!S72</f>
        <v>21</v>
      </c>
      <c r="T70" s="417">
        <f>T18+'[6]Dec-20'!T72</f>
        <v>0</v>
      </c>
      <c r="U70" s="417">
        <f>U18+'[6]Dec-20'!U72</f>
        <v>0</v>
      </c>
      <c r="V70" s="417">
        <f>V18+'[6]Dec-20'!V72</f>
        <v>0</v>
      </c>
      <c r="W70" s="417">
        <f>W18+'[6]Dec-20'!W72</f>
        <v>0</v>
      </c>
      <c r="X70" s="417">
        <f>X18+'[6]Dec-20'!X72</f>
        <v>0</v>
      </c>
      <c r="Y70" s="417">
        <f>Y18+'[6]Dec-20'!Y72</f>
        <v>15</v>
      </c>
      <c r="Z70" s="417">
        <f>Z18+'[6]Dec-20'!Z72</f>
        <v>0</v>
      </c>
      <c r="AA70" s="417">
        <f>AA18+'[6]Dec-20'!AA72</f>
        <v>0</v>
      </c>
      <c r="AB70" s="417">
        <f>AB18+'[6]Dec-20'!AB72</f>
        <v>0</v>
      </c>
      <c r="AC70" s="417">
        <f>AC18+'[6]Dec-20'!AC72</f>
        <v>0</v>
      </c>
      <c r="AD70" s="417">
        <f>AD18+'[6]Dec-20'!AD72</f>
        <v>0</v>
      </c>
      <c r="AE70" s="417">
        <f>AE18+'[6]Dec-20'!AE72</f>
        <v>0</v>
      </c>
      <c r="AF70" s="417">
        <f>AF18+'[6]Dec-20'!AF72</f>
        <v>0</v>
      </c>
      <c r="AG70" s="417">
        <f>AG18+'[6]Dec-20'!AG72</f>
        <v>0</v>
      </c>
      <c r="AH70" s="417">
        <f>AH18+'[6]Dec-20'!AH72</f>
        <v>3</v>
      </c>
      <c r="AI70" s="417">
        <f>AI18+'[6]Dec-20'!AI72</f>
        <v>5</v>
      </c>
      <c r="AJ70" s="417">
        <f>AJ18+'[6]Dec-20'!AJ72</f>
        <v>161</v>
      </c>
      <c r="AK70" s="417">
        <f>AK18+'[6]Dec-20'!AK72</f>
        <v>0</v>
      </c>
      <c r="AL70" s="417">
        <f>AL18+'[6]Dec-20'!AL72</f>
        <v>161</v>
      </c>
      <c r="AO70" s="296"/>
    </row>
    <row r="71" spans="1:41" s="422" customFormat="1" ht="104.25" customHeight="1" x14ac:dyDescent="0.2">
      <c r="A71" s="417">
        <v>10</v>
      </c>
      <c r="B71" s="568" t="s">
        <v>297</v>
      </c>
      <c r="C71" s="417">
        <f>C19+'[6]Dec-20'!C73</f>
        <v>0</v>
      </c>
      <c r="D71" s="417">
        <f>D19+'[6]Dec-20'!D73</f>
        <v>0</v>
      </c>
      <c r="E71" s="417">
        <f>E19+'[6]Dec-20'!E73</f>
        <v>0</v>
      </c>
      <c r="F71" s="417">
        <f>F19+'[6]Dec-20'!F73</f>
        <v>0</v>
      </c>
      <c r="G71" s="417">
        <f>G19+'[6]Dec-20'!G73</f>
        <v>0</v>
      </c>
      <c r="H71" s="417">
        <f>H19+'[6]Dec-20'!H73</f>
        <v>0</v>
      </c>
      <c r="I71" s="417">
        <f>I19+'[6]Dec-20'!I73</f>
        <v>0</v>
      </c>
      <c r="J71" s="417">
        <f>J19+'[6]Dec-20'!J73</f>
        <v>0</v>
      </c>
      <c r="K71" s="417">
        <f>K19+'[6]Dec-20'!K73</f>
        <v>11</v>
      </c>
      <c r="L71" s="417">
        <f>L19+'[6]Dec-20'!L73</f>
        <v>0</v>
      </c>
      <c r="M71" s="417">
        <f>M19+'[6]Dec-20'!M73</f>
        <v>3</v>
      </c>
      <c r="N71" s="417">
        <f>N19+'[6]Dec-20'!N73</f>
        <v>0</v>
      </c>
      <c r="O71" s="417">
        <f>O19+'[6]Dec-20'!O73</f>
        <v>0</v>
      </c>
      <c r="P71" s="417">
        <f>P19+'[6]Dec-20'!P73</f>
        <v>0</v>
      </c>
      <c r="Q71" s="417">
        <f>Q19+'[6]Dec-20'!Q73</f>
        <v>0</v>
      </c>
      <c r="R71" s="417">
        <f>R19+'[6]Dec-20'!R73</f>
        <v>0</v>
      </c>
      <c r="S71" s="417">
        <f>S19+'[6]Dec-20'!S73</f>
        <v>8</v>
      </c>
      <c r="T71" s="417">
        <f>T19+'[6]Dec-20'!T73</f>
        <v>0</v>
      </c>
      <c r="U71" s="417">
        <f>U19+'[6]Dec-20'!U73</f>
        <v>0</v>
      </c>
      <c r="V71" s="417">
        <f>V19+'[6]Dec-20'!V73</f>
        <v>0</v>
      </c>
      <c r="W71" s="417">
        <f>W19+'[6]Dec-20'!W73</f>
        <v>0</v>
      </c>
      <c r="X71" s="417">
        <f>X19+'[6]Dec-20'!X73</f>
        <v>0</v>
      </c>
      <c r="Y71" s="417">
        <f>Y19+'[6]Dec-20'!Y73</f>
        <v>0</v>
      </c>
      <c r="Z71" s="417">
        <f>Z19+'[6]Dec-20'!Z73</f>
        <v>0</v>
      </c>
      <c r="AA71" s="417">
        <f>AA19+'[6]Dec-20'!AA73</f>
        <v>0</v>
      </c>
      <c r="AB71" s="417">
        <f>AB19+'[6]Dec-20'!AB73</f>
        <v>0</v>
      </c>
      <c r="AC71" s="417">
        <f>AC19+'[6]Dec-20'!AC73</f>
        <v>0</v>
      </c>
      <c r="AD71" s="417">
        <f>AD19+'[6]Dec-20'!AD73</f>
        <v>0</v>
      </c>
      <c r="AE71" s="417">
        <f>AE19+'[6]Dec-20'!AE73</f>
        <v>0</v>
      </c>
      <c r="AF71" s="417">
        <f>AF19+'[6]Dec-20'!AF73</f>
        <v>0</v>
      </c>
      <c r="AG71" s="417">
        <f>AG19+'[6]Dec-20'!AG73</f>
        <v>0</v>
      </c>
      <c r="AH71" s="417">
        <f>AH19+'[6]Dec-20'!AH73</f>
        <v>0</v>
      </c>
      <c r="AI71" s="417">
        <f>AI19+'[6]Dec-20'!AI73</f>
        <v>0</v>
      </c>
      <c r="AJ71" s="417">
        <f>AJ19+'[6]Dec-20'!AJ73</f>
        <v>22</v>
      </c>
      <c r="AK71" s="417">
        <f>AK19+'[6]Dec-20'!AK73</f>
        <v>0</v>
      </c>
      <c r="AL71" s="417">
        <f>AL19+'[6]Dec-20'!AL73</f>
        <v>22</v>
      </c>
      <c r="AO71" s="296"/>
    </row>
    <row r="72" spans="1:41" s="475" customFormat="1" ht="104.25" customHeight="1" x14ac:dyDescent="0.2">
      <c r="A72" s="689" t="s">
        <v>323</v>
      </c>
      <c r="B72" s="690"/>
      <c r="C72" s="416">
        <f>C20+'[6]Dec-20'!C74</f>
        <v>0</v>
      </c>
      <c r="D72" s="416">
        <f>D20+'[6]Dec-20'!D74</f>
        <v>0</v>
      </c>
      <c r="E72" s="416">
        <f>E20+'[6]Dec-20'!E74</f>
        <v>0</v>
      </c>
      <c r="F72" s="416">
        <f>F20+'[6]Dec-20'!F74</f>
        <v>0</v>
      </c>
      <c r="G72" s="416">
        <f>G20+'[6]Dec-20'!G74</f>
        <v>1</v>
      </c>
      <c r="H72" s="416">
        <f>H20+'[6]Dec-20'!H74</f>
        <v>0</v>
      </c>
      <c r="I72" s="416">
        <f>I20+'[6]Dec-20'!I74</f>
        <v>0</v>
      </c>
      <c r="J72" s="416">
        <f>J20+'[6]Dec-20'!J74</f>
        <v>0</v>
      </c>
      <c r="K72" s="416">
        <f>K20+'[6]Dec-20'!K74</f>
        <v>229</v>
      </c>
      <c r="L72" s="416">
        <f>L20+'[6]Dec-20'!L74</f>
        <v>0</v>
      </c>
      <c r="M72" s="416">
        <f>M20+'[6]Dec-20'!M74</f>
        <v>73</v>
      </c>
      <c r="N72" s="416">
        <f>N20+'[6]Dec-20'!N74</f>
        <v>0</v>
      </c>
      <c r="O72" s="416">
        <f>O20+'[6]Dec-20'!O74</f>
        <v>1</v>
      </c>
      <c r="P72" s="416">
        <f>P20+'[6]Dec-20'!P74</f>
        <v>0</v>
      </c>
      <c r="Q72" s="416">
        <f>Q20+'[6]Dec-20'!Q74</f>
        <v>0</v>
      </c>
      <c r="R72" s="416">
        <f>R20+'[6]Dec-20'!R74</f>
        <v>0</v>
      </c>
      <c r="S72" s="416">
        <f>S20+'[6]Dec-20'!S74</f>
        <v>126</v>
      </c>
      <c r="T72" s="416">
        <f>T20+'[6]Dec-20'!T74</f>
        <v>0</v>
      </c>
      <c r="U72" s="416">
        <f>U20+'[6]Dec-20'!U74</f>
        <v>0</v>
      </c>
      <c r="V72" s="416">
        <f>V20+'[6]Dec-20'!V74</f>
        <v>0</v>
      </c>
      <c r="W72" s="416">
        <f>W20+'[6]Dec-20'!W74</f>
        <v>0</v>
      </c>
      <c r="X72" s="416">
        <f>X20+'[6]Dec-20'!X74</f>
        <v>0</v>
      </c>
      <c r="Y72" s="416">
        <f>Y20+'[6]Dec-20'!Y74</f>
        <v>48</v>
      </c>
      <c r="Z72" s="416">
        <f>Z20+'[6]Dec-20'!Z74</f>
        <v>0</v>
      </c>
      <c r="AA72" s="416">
        <f>AA20+'[6]Dec-20'!AA74</f>
        <v>0</v>
      </c>
      <c r="AB72" s="416">
        <f>AB20+'[6]Dec-20'!AB74</f>
        <v>0</v>
      </c>
      <c r="AC72" s="416">
        <f>AC20+'[6]Dec-20'!AC74</f>
        <v>0</v>
      </c>
      <c r="AD72" s="416">
        <f>AD20+'[6]Dec-20'!AD74</f>
        <v>0</v>
      </c>
      <c r="AE72" s="416">
        <f>AE20+'[6]Dec-20'!AE74</f>
        <v>0</v>
      </c>
      <c r="AF72" s="416">
        <f>AF20+'[6]Dec-20'!AF74</f>
        <v>0</v>
      </c>
      <c r="AG72" s="416">
        <f>AG20+'[6]Dec-20'!AG74</f>
        <v>0</v>
      </c>
      <c r="AH72" s="416">
        <f>AH20+'[6]Dec-20'!AH74</f>
        <v>3</v>
      </c>
      <c r="AI72" s="416">
        <f>AI20+'[6]Dec-20'!AI74</f>
        <v>22</v>
      </c>
      <c r="AJ72" s="416">
        <f>AJ20+'[6]Dec-20'!AJ74</f>
        <v>503</v>
      </c>
      <c r="AK72" s="416">
        <f>AK20+'[6]Dec-20'!AK74</f>
        <v>0</v>
      </c>
      <c r="AL72" s="416">
        <f>AL20+'[6]Dec-20'!AL74</f>
        <v>503</v>
      </c>
      <c r="AO72" s="255"/>
    </row>
    <row r="73" spans="1:41" s="422" customFormat="1" ht="104.25" customHeight="1" x14ac:dyDescent="0.2">
      <c r="A73" s="417">
        <v>11</v>
      </c>
      <c r="B73" s="568" t="s">
        <v>298</v>
      </c>
      <c r="C73" s="417">
        <f>C21+'[6]Dec-20'!C75</f>
        <v>0</v>
      </c>
      <c r="D73" s="417">
        <f>D21+'[6]Dec-20'!D75</f>
        <v>0</v>
      </c>
      <c r="E73" s="417">
        <f>E21+'[6]Dec-20'!E75</f>
        <v>0</v>
      </c>
      <c r="F73" s="417">
        <f>F21+'[6]Dec-20'!F75</f>
        <v>0</v>
      </c>
      <c r="G73" s="417">
        <f>G21+'[6]Dec-20'!G75</f>
        <v>3</v>
      </c>
      <c r="H73" s="417">
        <f>H21+'[6]Dec-20'!H75</f>
        <v>0</v>
      </c>
      <c r="I73" s="417">
        <f>I21+'[6]Dec-20'!I75</f>
        <v>0</v>
      </c>
      <c r="J73" s="417">
        <f>J21+'[6]Dec-20'!J75</f>
        <v>0</v>
      </c>
      <c r="K73" s="417">
        <f>K21+'[6]Dec-20'!K75</f>
        <v>22</v>
      </c>
      <c r="L73" s="417">
        <f>L21+'[6]Dec-20'!L75</f>
        <v>0</v>
      </c>
      <c r="M73" s="417">
        <f>M21+'[6]Dec-20'!M75</f>
        <v>10</v>
      </c>
      <c r="N73" s="417">
        <f>N21+'[6]Dec-20'!N75</f>
        <v>0</v>
      </c>
      <c r="O73" s="417">
        <f>O21+'[6]Dec-20'!O75</f>
        <v>0</v>
      </c>
      <c r="P73" s="417">
        <f>P21+'[6]Dec-20'!P75</f>
        <v>0</v>
      </c>
      <c r="Q73" s="417">
        <f>Q21+'[6]Dec-20'!Q75</f>
        <v>0</v>
      </c>
      <c r="R73" s="417">
        <f>R21+'[6]Dec-20'!R75</f>
        <v>0</v>
      </c>
      <c r="S73" s="417">
        <f>S21+'[6]Dec-20'!S75</f>
        <v>120</v>
      </c>
      <c r="T73" s="417">
        <f>T21+'[6]Dec-20'!T75</f>
        <v>0</v>
      </c>
      <c r="U73" s="417">
        <f>U21+'[6]Dec-20'!U75</f>
        <v>0</v>
      </c>
      <c r="V73" s="417">
        <f>V21+'[6]Dec-20'!V75</f>
        <v>0</v>
      </c>
      <c r="W73" s="417">
        <f>W21+'[6]Dec-20'!W75</f>
        <v>0</v>
      </c>
      <c r="X73" s="417">
        <f>X21+'[6]Dec-20'!X75</f>
        <v>0</v>
      </c>
      <c r="Y73" s="417">
        <f>Y21+'[6]Dec-20'!Y75</f>
        <v>0</v>
      </c>
      <c r="Z73" s="417">
        <f>Z21+'[6]Dec-20'!Z75</f>
        <v>0</v>
      </c>
      <c r="AA73" s="417">
        <f>AA21+'[6]Dec-20'!AA75</f>
        <v>0</v>
      </c>
      <c r="AB73" s="417">
        <f>AB21+'[6]Dec-20'!AB75</f>
        <v>0</v>
      </c>
      <c r="AC73" s="417">
        <f>AC21+'[6]Dec-20'!AC75</f>
        <v>0</v>
      </c>
      <c r="AD73" s="417">
        <f>AD21+'[6]Dec-20'!AD75</f>
        <v>0</v>
      </c>
      <c r="AE73" s="417">
        <f>AE21+'[6]Dec-20'!AE75</f>
        <v>0</v>
      </c>
      <c r="AF73" s="417">
        <f>AF21+'[6]Dec-20'!AF75</f>
        <v>0</v>
      </c>
      <c r="AG73" s="417">
        <f>AG21+'[6]Dec-20'!AG75</f>
        <v>0</v>
      </c>
      <c r="AH73" s="417">
        <f>AH21+'[6]Dec-20'!AH75</f>
        <v>0</v>
      </c>
      <c r="AI73" s="417">
        <f>AI21+'[6]Dec-20'!AI75</f>
        <v>0</v>
      </c>
      <c r="AJ73" s="417">
        <f>AJ21+'[6]Dec-20'!AJ75</f>
        <v>155</v>
      </c>
      <c r="AK73" s="417">
        <f>AK21+'[6]Dec-20'!AK75</f>
        <v>0</v>
      </c>
      <c r="AL73" s="417">
        <f>AL21+'[6]Dec-20'!AL75</f>
        <v>155</v>
      </c>
      <c r="AO73" s="296"/>
    </row>
    <row r="74" spans="1:41" s="422" customFormat="1" ht="104.25" customHeight="1" x14ac:dyDescent="0.2">
      <c r="A74" s="417">
        <v>12</v>
      </c>
      <c r="B74" s="568" t="s">
        <v>299</v>
      </c>
      <c r="C74" s="417">
        <f>C22+'[6]Dec-20'!C76</f>
        <v>0</v>
      </c>
      <c r="D74" s="417">
        <f>D22+'[6]Dec-20'!D76</f>
        <v>0</v>
      </c>
      <c r="E74" s="417">
        <f>E22+'[6]Dec-20'!E76</f>
        <v>0</v>
      </c>
      <c r="F74" s="417">
        <f>F22+'[6]Dec-20'!F76</f>
        <v>0</v>
      </c>
      <c r="G74" s="417">
        <f>G22+'[6]Dec-20'!G76</f>
        <v>0</v>
      </c>
      <c r="H74" s="417">
        <f>H22+'[6]Dec-20'!H76</f>
        <v>0</v>
      </c>
      <c r="I74" s="417">
        <f>I22+'[6]Dec-20'!I76</f>
        <v>0</v>
      </c>
      <c r="J74" s="417">
        <f>J22+'[6]Dec-20'!J76</f>
        <v>0</v>
      </c>
      <c r="K74" s="417">
        <f>K22+'[6]Dec-20'!K76</f>
        <v>23</v>
      </c>
      <c r="L74" s="417">
        <f>L22+'[6]Dec-20'!L76</f>
        <v>0</v>
      </c>
      <c r="M74" s="417">
        <f>M22+'[6]Dec-20'!M76</f>
        <v>12</v>
      </c>
      <c r="N74" s="417">
        <f>N22+'[6]Dec-20'!N76</f>
        <v>0</v>
      </c>
      <c r="O74" s="417">
        <f>O22+'[6]Dec-20'!O76</f>
        <v>0</v>
      </c>
      <c r="P74" s="417">
        <f>P22+'[6]Dec-20'!P76</f>
        <v>0</v>
      </c>
      <c r="Q74" s="417">
        <f>Q22+'[6]Dec-20'!Q76</f>
        <v>0</v>
      </c>
      <c r="R74" s="417">
        <f>R22+'[6]Dec-20'!R76</f>
        <v>0</v>
      </c>
      <c r="S74" s="417">
        <f>S22+'[6]Dec-20'!S76</f>
        <v>7</v>
      </c>
      <c r="T74" s="417">
        <f>T22+'[6]Dec-20'!T76</f>
        <v>0</v>
      </c>
      <c r="U74" s="417">
        <f>U22+'[6]Dec-20'!U76</f>
        <v>0</v>
      </c>
      <c r="V74" s="417">
        <f>V22+'[6]Dec-20'!V76</f>
        <v>0</v>
      </c>
      <c r="W74" s="417">
        <f>W22+'[6]Dec-20'!W76</f>
        <v>0</v>
      </c>
      <c r="X74" s="417">
        <f>X22+'[6]Dec-20'!X76</f>
        <v>0</v>
      </c>
      <c r="Y74" s="417">
        <f>Y22+'[6]Dec-20'!Y76</f>
        <v>0</v>
      </c>
      <c r="Z74" s="417">
        <f>Z22+'[6]Dec-20'!Z76</f>
        <v>0</v>
      </c>
      <c r="AA74" s="417">
        <f>AA22+'[6]Dec-20'!AA76</f>
        <v>0</v>
      </c>
      <c r="AB74" s="417">
        <f>AB22+'[6]Dec-20'!AB76</f>
        <v>0</v>
      </c>
      <c r="AC74" s="417">
        <f>AC22+'[6]Dec-20'!AC76</f>
        <v>0</v>
      </c>
      <c r="AD74" s="417">
        <f>AD22+'[6]Dec-20'!AD76</f>
        <v>0</v>
      </c>
      <c r="AE74" s="417">
        <f>AE22+'[6]Dec-20'!AE76</f>
        <v>0</v>
      </c>
      <c r="AF74" s="417">
        <f>AF22+'[6]Dec-20'!AF76</f>
        <v>0</v>
      </c>
      <c r="AG74" s="417">
        <f>AG22+'[6]Dec-20'!AG76</f>
        <v>0</v>
      </c>
      <c r="AH74" s="417">
        <f>AH22+'[6]Dec-20'!AH76</f>
        <v>0</v>
      </c>
      <c r="AI74" s="417">
        <f>AI22+'[6]Dec-20'!AI76</f>
        <v>3</v>
      </c>
      <c r="AJ74" s="417">
        <f>AJ22+'[6]Dec-20'!AJ76</f>
        <v>45</v>
      </c>
      <c r="AK74" s="417">
        <f>AK22+'[6]Dec-20'!AK76</f>
        <v>0</v>
      </c>
      <c r="AL74" s="417">
        <f>AL22+'[6]Dec-20'!AL76</f>
        <v>45</v>
      </c>
      <c r="AO74" s="296"/>
    </row>
    <row r="75" spans="1:41" s="422" customFormat="1" ht="104.25" customHeight="1" x14ac:dyDescent="0.2">
      <c r="A75" s="417">
        <v>13</v>
      </c>
      <c r="B75" s="568" t="s">
        <v>300</v>
      </c>
      <c r="C75" s="417">
        <f>C23+'[6]Dec-20'!C77</f>
        <v>0</v>
      </c>
      <c r="D75" s="417">
        <f>D23+'[6]Dec-20'!D77</f>
        <v>0</v>
      </c>
      <c r="E75" s="417">
        <f>E23+'[6]Dec-20'!E77</f>
        <v>0</v>
      </c>
      <c r="F75" s="417">
        <f>F23+'[6]Dec-20'!F77</f>
        <v>0</v>
      </c>
      <c r="G75" s="417">
        <f>G23+'[6]Dec-20'!G77</f>
        <v>44</v>
      </c>
      <c r="H75" s="417">
        <f>H23+'[6]Dec-20'!H77</f>
        <v>0</v>
      </c>
      <c r="I75" s="417">
        <f>I23+'[6]Dec-20'!I77</f>
        <v>0</v>
      </c>
      <c r="J75" s="417">
        <f>J23+'[6]Dec-20'!J77</f>
        <v>0</v>
      </c>
      <c r="K75" s="417">
        <f>K23+'[6]Dec-20'!K77</f>
        <v>85</v>
      </c>
      <c r="L75" s="417">
        <f>L23+'[6]Dec-20'!L77</f>
        <v>0</v>
      </c>
      <c r="M75" s="417">
        <f>M23+'[6]Dec-20'!M77</f>
        <v>47</v>
      </c>
      <c r="N75" s="417">
        <f>N23+'[6]Dec-20'!N77</f>
        <v>0</v>
      </c>
      <c r="O75" s="417">
        <f>O23+'[6]Dec-20'!O77</f>
        <v>0</v>
      </c>
      <c r="P75" s="417">
        <f>P23+'[6]Dec-20'!P77</f>
        <v>0</v>
      </c>
      <c r="Q75" s="417">
        <f>Q23+'[6]Dec-20'!Q77</f>
        <v>0</v>
      </c>
      <c r="R75" s="417">
        <f>R23+'[6]Dec-20'!R77</f>
        <v>0</v>
      </c>
      <c r="S75" s="417">
        <f>S23+'[6]Dec-20'!S77</f>
        <v>26</v>
      </c>
      <c r="T75" s="417">
        <f>T23+'[6]Dec-20'!T77</f>
        <v>0</v>
      </c>
      <c r="U75" s="417">
        <f>U23+'[6]Dec-20'!U77</f>
        <v>0</v>
      </c>
      <c r="V75" s="417">
        <f>V23+'[6]Dec-20'!V77</f>
        <v>0</v>
      </c>
      <c r="W75" s="417">
        <f>W23+'[6]Dec-20'!W77</f>
        <v>0</v>
      </c>
      <c r="X75" s="417">
        <f>X23+'[6]Dec-20'!X77</f>
        <v>0</v>
      </c>
      <c r="Y75" s="417">
        <f>Y23+'[6]Dec-20'!Y77</f>
        <v>24</v>
      </c>
      <c r="Z75" s="417">
        <f>Z23+'[6]Dec-20'!Z77</f>
        <v>0</v>
      </c>
      <c r="AA75" s="417">
        <f>AA23+'[6]Dec-20'!AA77</f>
        <v>0</v>
      </c>
      <c r="AB75" s="417">
        <f>AB23+'[6]Dec-20'!AB77</f>
        <v>0</v>
      </c>
      <c r="AC75" s="417">
        <f>AC23+'[6]Dec-20'!AC77</f>
        <v>0</v>
      </c>
      <c r="AD75" s="417">
        <f>AD23+'[6]Dec-20'!AD77</f>
        <v>0</v>
      </c>
      <c r="AE75" s="417">
        <f>AE23+'[6]Dec-20'!AE77</f>
        <v>0</v>
      </c>
      <c r="AF75" s="417">
        <f>AF23+'[6]Dec-20'!AF77</f>
        <v>0</v>
      </c>
      <c r="AG75" s="417">
        <f>AG23+'[6]Dec-20'!AG77</f>
        <v>1</v>
      </c>
      <c r="AH75" s="417">
        <f>AH23+'[6]Dec-20'!AH77</f>
        <v>0</v>
      </c>
      <c r="AI75" s="417">
        <f>AI23+'[6]Dec-20'!AI77</f>
        <v>0</v>
      </c>
      <c r="AJ75" s="417">
        <f>AJ23+'[6]Dec-20'!AJ77</f>
        <v>227</v>
      </c>
      <c r="AK75" s="417">
        <f>AK23+'[6]Dec-20'!AK77</f>
        <v>0</v>
      </c>
      <c r="AL75" s="417">
        <f>AL23+'[6]Dec-20'!AL77</f>
        <v>227</v>
      </c>
      <c r="AO75" s="296"/>
    </row>
    <row r="76" spans="1:41" s="422" customFormat="1" ht="104.25" customHeight="1" x14ac:dyDescent="0.2">
      <c r="A76" s="417">
        <v>14</v>
      </c>
      <c r="B76" s="568" t="s">
        <v>301</v>
      </c>
      <c r="C76" s="417">
        <f>C24+'[6]Dec-20'!C78</f>
        <v>0</v>
      </c>
      <c r="D76" s="417">
        <f>D24+'[6]Dec-20'!D78</f>
        <v>0</v>
      </c>
      <c r="E76" s="417">
        <f>E24+'[6]Dec-20'!E78</f>
        <v>0</v>
      </c>
      <c r="F76" s="417">
        <f>F24+'[6]Dec-20'!F78</f>
        <v>0</v>
      </c>
      <c r="G76" s="417">
        <f>G24+'[6]Dec-20'!G78</f>
        <v>5</v>
      </c>
      <c r="H76" s="417">
        <f>H24+'[6]Dec-20'!H78</f>
        <v>0</v>
      </c>
      <c r="I76" s="417">
        <f>I24+'[6]Dec-20'!I78</f>
        <v>0</v>
      </c>
      <c r="J76" s="417">
        <f>J24+'[6]Dec-20'!J78</f>
        <v>0</v>
      </c>
      <c r="K76" s="417">
        <f>K24+'[6]Dec-20'!K78</f>
        <v>43</v>
      </c>
      <c r="L76" s="417">
        <f>L24+'[6]Dec-20'!L78</f>
        <v>0</v>
      </c>
      <c r="M76" s="417">
        <f>M24+'[6]Dec-20'!M78</f>
        <v>36</v>
      </c>
      <c r="N76" s="417">
        <f>N24+'[6]Dec-20'!N78</f>
        <v>0</v>
      </c>
      <c r="O76" s="417">
        <f>O24+'[6]Dec-20'!O78</f>
        <v>0</v>
      </c>
      <c r="P76" s="417">
        <f>P24+'[6]Dec-20'!P78</f>
        <v>0</v>
      </c>
      <c r="Q76" s="417">
        <f>Q24+'[6]Dec-20'!Q78</f>
        <v>0</v>
      </c>
      <c r="R76" s="417">
        <f>R24+'[6]Dec-20'!R78</f>
        <v>0</v>
      </c>
      <c r="S76" s="417">
        <f>S24+'[6]Dec-20'!S78</f>
        <v>16</v>
      </c>
      <c r="T76" s="417">
        <f>T24+'[6]Dec-20'!T78</f>
        <v>0</v>
      </c>
      <c r="U76" s="417">
        <f>U24+'[6]Dec-20'!U78</f>
        <v>0</v>
      </c>
      <c r="V76" s="417">
        <f>V24+'[6]Dec-20'!V78</f>
        <v>0</v>
      </c>
      <c r="W76" s="417">
        <f>W24+'[6]Dec-20'!W78</f>
        <v>0</v>
      </c>
      <c r="X76" s="417">
        <f>X24+'[6]Dec-20'!X78</f>
        <v>0</v>
      </c>
      <c r="Y76" s="417">
        <f>Y24+'[6]Dec-20'!Y78</f>
        <v>1</v>
      </c>
      <c r="Z76" s="417">
        <f>Z24+'[6]Dec-20'!Z78</f>
        <v>0</v>
      </c>
      <c r="AA76" s="417">
        <f>AA24+'[6]Dec-20'!AA78</f>
        <v>0</v>
      </c>
      <c r="AB76" s="417">
        <f>AB24+'[6]Dec-20'!AB78</f>
        <v>0</v>
      </c>
      <c r="AC76" s="417">
        <f>AC24+'[6]Dec-20'!AC78</f>
        <v>0</v>
      </c>
      <c r="AD76" s="417">
        <f>AD24+'[6]Dec-20'!AD78</f>
        <v>0</v>
      </c>
      <c r="AE76" s="417">
        <f>AE24+'[6]Dec-20'!AE78</f>
        <v>0</v>
      </c>
      <c r="AF76" s="417">
        <f>AF24+'[6]Dec-20'!AF78</f>
        <v>0</v>
      </c>
      <c r="AG76" s="417">
        <f>AG24+'[6]Dec-20'!AG78</f>
        <v>0</v>
      </c>
      <c r="AH76" s="417">
        <f>AH24+'[6]Dec-20'!AH78</f>
        <v>0</v>
      </c>
      <c r="AI76" s="417">
        <f>AI24+'[6]Dec-20'!AI78</f>
        <v>0</v>
      </c>
      <c r="AJ76" s="417">
        <f>AJ24+'[6]Dec-20'!AJ78</f>
        <v>101</v>
      </c>
      <c r="AK76" s="417">
        <f>AK24+'[6]Dec-20'!AK78</f>
        <v>0</v>
      </c>
      <c r="AL76" s="417">
        <f>AL24+'[6]Dec-20'!AL78</f>
        <v>101</v>
      </c>
      <c r="AO76" s="296"/>
    </row>
    <row r="77" spans="1:41" s="475" customFormat="1" ht="104.25" customHeight="1" x14ac:dyDescent="0.2">
      <c r="A77" s="689" t="s">
        <v>324</v>
      </c>
      <c r="B77" s="690"/>
      <c r="C77" s="416">
        <f>C25+'[6]Dec-20'!C79</f>
        <v>0</v>
      </c>
      <c r="D77" s="416">
        <f>D25+'[6]Dec-20'!D79</f>
        <v>0</v>
      </c>
      <c r="E77" s="416">
        <f>E25+'[6]Dec-20'!E79</f>
        <v>0</v>
      </c>
      <c r="F77" s="416">
        <f>F25+'[6]Dec-20'!F79</f>
        <v>0</v>
      </c>
      <c r="G77" s="416">
        <f>G25+'[6]Dec-20'!G79</f>
        <v>52</v>
      </c>
      <c r="H77" s="416">
        <f>H25+'[6]Dec-20'!H79</f>
        <v>0</v>
      </c>
      <c r="I77" s="416">
        <f>I25+'[6]Dec-20'!I79</f>
        <v>0</v>
      </c>
      <c r="J77" s="416">
        <f>J25+'[6]Dec-20'!J79</f>
        <v>0</v>
      </c>
      <c r="K77" s="416">
        <f>K25+'[6]Dec-20'!K79</f>
        <v>173</v>
      </c>
      <c r="L77" s="416">
        <f>L25+'[6]Dec-20'!L79</f>
        <v>0</v>
      </c>
      <c r="M77" s="416">
        <f>M25+'[6]Dec-20'!M79</f>
        <v>105</v>
      </c>
      <c r="N77" s="416">
        <f>N25+'[6]Dec-20'!N79</f>
        <v>0</v>
      </c>
      <c r="O77" s="416">
        <f>O25+'[6]Dec-20'!O79</f>
        <v>0</v>
      </c>
      <c r="P77" s="416">
        <f>P25+'[6]Dec-20'!P79</f>
        <v>0</v>
      </c>
      <c r="Q77" s="416">
        <f>Q25+'[6]Dec-20'!Q79</f>
        <v>0</v>
      </c>
      <c r="R77" s="416">
        <f>R25+'[6]Dec-20'!R79</f>
        <v>0</v>
      </c>
      <c r="S77" s="416">
        <f>S25+'[6]Dec-20'!S79</f>
        <v>169</v>
      </c>
      <c r="T77" s="416">
        <f>T25+'[6]Dec-20'!T79</f>
        <v>0</v>
      </c>
      <c r="U77" s="416">
        <f>U25+'[6]Dec-20'!U79</f>
        <v>0</v>
      </c>
      <c r="V77" s="416">
        <f>V25+'[6]Dec-20'!V79</f>
        <v>0</v>
      </c>
      <c r="W77" s="416">
        <f>W25+'[6]Dec-20'!W79</f>
        <v>0</v>
      </c>
      <c r="X77" s="416">
        <f>X25+'[6]Dec-20'!X79</f>
        <v>0</v>
      </c>
      <c r="Y77" s="416">
        <f>Y25+'[6]Dec-20'!Y79</f>
        <v>25</v>
      </c>
      <c r="Z77" s="416">
        <f>Z25+'[6]Dec-20'!Z79</f>
        <v>0</v>
      </c>
      <c r="AA77" s="416">
        <f>AA25+'[6]Dec-20'!AA79</f>
        <v>0</v>
      </c>
      <c r="AB77" s="416">
        <f>AB25+'[6]Dec-20'!AB79</f>
        <v>0</v>
      </c>
      <c r="AC77" s="416">
        <f>AC25+'[6]Dec-20'!AC79</f>
        <v>0</v>
      </c>
      <c r="AD77" s="416">
        <f>AD25+'[6]Dec-20'!AD79</f>
        <v>0</v>
      </c>
      <c r="AE77" s="416">
        <f>AE25+'[6]Dec-20'!AE79</f>
        <v>0</v>
      </c>
      <c r="AF77" s="416">
        <f>AF25+'[6]Dec-20'!AF79</f>
        <v>0</v>
      </c>
      <c r="AG77" s="416">
        <f>AG25+'[6]Dec-20'!AG79</f>
        <v>1</v>
      </c>
      <c r="AH77" s="416">
        <f>AH25+'[6]Dec-20'!AH79</f>
        <v>0</v>
      </c>
      <c r="AI77" s="416">
        <f>AI25+'[6]Dec-20'!AI79</f>
        <v>3</v>
      </c>
      <c r="AJ77" s="416">
        <f>AJ25+'[6]Dec-20'!AJ79</f>
        <v>528</v>
      </c>
      <c r="AK77" s="416">
        <f>AK25+'[6]Dec-20'!AK79</f>
        <v>0</v>
      </c>
      <c r="AL77" s="416">
        <f>AL25+'[6]Dec-20'!AL79</f>
        <v>528</v>
      </c>
    </row>
    <row r="78" spans="1:41" s="475" customFormat="1" ht="104.25" customHeight="1" x14ac:dyDescent="0.2">
      <c r="A78" s="689" t="s">
        <v>325</v>
      </c>
      <c r="B78" s="690"/>
      <c r="C78" s="416">
        <f>C26+'[6]Dec-20'!C80</f>
        <v>0</v>
      </c>
      <c r="D78" s="416">
        <f>D26+'[6]Dec-20'!D80</f>
        <v>0</v>
      </c>
      <c r="E78" s="416">
        <f>E26+'[6]Dec-20'!E80</f>
        <v>0</v>
      </c>
      <c r="F78" s="416">
        <f>F26+'[6]Dec-20'!F80</f>
        <v>0</v>
      </c>
      <c r="G78" s="416">
        <f>G26+'[6]Dec-20'!G80</f>
        <v>53</v>
      </c>
      <c r="H78" s="416">
        <f>H26+'[6]Dec-20'!H80</f>
        <v>0</v>
      </c>
      <c r="I78" s="416">
        <f>I26+'[6]Dec-20'!I80</f>
        <v>0</v>
      </c>
      <c r="J78" s="416">
        <f>J26+'[6]Dec-20'!J80</f>
        <v>0</v>
      </c>
      <c r="K78" s="416">
        <f>K26+'[6]Dec-20'!K80</f>
        <v>402</v>
      </c>
      <c r="L78" s="416">
        <f>L26+'[6]Dec-20'!L80</f>
        <v>0</v>
      </c>
      <c r="M78" s="416">
        <f>M26+'[6]Dec-20'!M80</f>
        <v>178</v>
      </c>
      <c r="N78" s="416">
        <f>N26+'[6]Dec-20'!N80</f>
        <v>0</v>
      </c>
      <c r="O78" s="416">
        <f>O26+'[6]Dec-20'!O80</f>
        <v>1</v>
      </c>
      <c r="P78" s="416">
        <f>P26+'[6]Dec-20'!P80</f>
        <v>0</v>
      </c>
      <c r="Q78" s="416">
        <f>Q26+'[6]Dec-20'!Q80</f>
        <v>0</v>
      </c>
      <c r="R78" s="416">
        <f>R26+'[6]Dec-20'!R80</f>
        <v>0</v>
      </c>
      <c r="S78" s="416">
        <f>S26+'[6]Dec-20'!S80</f>
        <v>295</v>
      </c>
      <c r="T78" s="416">
        <f>T26+'[6]Dec-20'!T80</f>
        <v>0</v>
      </c>
      <c r="U78" s="416">
        <f>U26+'[6]Dec-20'!U80</f>
        <v>0</v>
      </c>
      <c r="V78" s="416">
        <f>V26+'[6]Dec-20'!V80</f>
        <v>0</v>
      </c>
      <c r="W78" s="416">
        <f>W26+'[6]Dec-20'!W80</f>
        <v>0</v>
      </c>
      <c r="X78" s="416">
        <f>X26+'[6]Dec-20'!X80</f>
        <v>0</v>
      </c>
      <c r="Y78" s="416">
        <f>Y26+'[6]Dec-20'!Y80</f>
        <v>73</v>
      </c>
      <c r="Z78" s="416">
        <f>Z26+'[6]Dec-20'!Z80</f>
        <v>0</v>
      </c>
      <c r="AA78" s="416">
        <f>AA26+'[6]Dec-20'!AA80</f>
        <v>0</v>
      </c>
      <c r="AB78" s="416">
        <f>AB26+'[6]Dec-20'!AB80</f>
        <v>0</v>
      </c>
      <c r="AC78" s="416">
        <f>AC26+'[6]Dec-20'!AC80</f>
        <v>0</v>
      </c>
      <c r="AD78" s="416">
        <f>AD26+'[6]Dec-20'!AD80</f>
        <v>0</v>
      </c>
      <c r="AE78" s="416">
        <f>AE26+'[6]Dec-20'!AE80</f>
        <v>0</v>
      </c>
      <c r="AF78" s="416">
        <f>AF26+'[6]Dec-20'!AF80</f>
        <v>0</v>
      </c>
      <c r="AG78" s="416">
        <f>AG26+'[6]Dec-20'!AG80</f>
        <v>1</v>
      </c>
      <c r="AH78" s="416">
        <f>AH26+'[6]Dec-20'!AH80</f>
        <v>3</v>
      </c>
      <c r="AI78" s="416">
        <f>AI26+'[6]Dec-20'!AI80</f>
        <v>25</v>
      </c>
      <c r="AJ78" s="416">
        <f>AJ26+'[6]Dec-20'!AJ80</f>
        <v>1031</v>
      </c>
      <c r="AK78" s="416">
        <f>AK26+'[6]Dec-20'!AK80</f>
        <v>0</v>
      </c>
      <c r="AL78" s="416">
        <f>AL26+'[6]Dec-20'!AL80</f>
        <v>1031</v>
      </c>
    </row>
    <row r="79" spans="1:41" s="422" customFormat="1" ht="104.25" customHeight="1" x14ac:dyDescent="0.2">
      <c r="A79" s="417">
        <v>15</v>
      </c>
      <c r="B79" s="568" t="s">
        <v>302</v>
      </c>
      <c r="C79" s="417">
        <f>C27+'[6]Dec-20'!C81</f>
        <v>0</v>
      </c>
      <c r="D79" s="417">
        <f>D27+'[6]Dec-20'!D81</f>
        <v>0</v>
      </c>
      <c r="E79" s="417">
        <f>E27+'[6]Dec-20'!E81</f>
        <v>0</v>
      </c>
      <c r="F79" s="417">
        <f>F27+'[6]Dec-20'!F81</f>
        <v>0</v>
      </c>
      <c r="G79" s="417">
        <f>G27+'[6]Dec-20'!G81</f>
        <v>8</v>
      </c>
      <c r="H79" s="417">
        <f>H27+'[6]Dec-20'!H81</f>
        <v>593</v>
      </c>
      <c r="I79" s="417">
        <f>I27+'[6]Dec-20'!I81</f>
        <v>0</v>
      </c>
      <c r="J79" s="417">
        <f>J27+'[6]Dec-20'!J81</f>
        <v>0</v>
      </c>
      <c r="K79" s="417">
        <f>K27+'[6]Dec-20'!K81</f>
        <v>5</v>
      </c>
      <c r="L79" s="417">
        <f>L27+'[6]Dec-20'!L81</f>
        <v>23</v>
      </c>
      <c r="M79" s="417">
        <f>M27+'[6]Dec-20'!M81</f>
        <v>22</v>
      </c>
      <c r="N79" s="417">
        <f>N27+'[6]Dec-20'!N81</f>
        <v>8</v>
      </c>
      <c r="O79" s="417">
        <f>O27+'[6]Dec-20'!O81</f>
        <v>0</v>
      </c>
      <c r="P79" s="417">
        <f>P27+'[6]Dec-20'!P81</f>
        <v>0</v>
      </c>
      <c r="Q79" s="417">
        <f>Q27+'[6]Dec-20'!Q81</f>
        <v>0</v>
      </c>
      <c r="R79" s="417">
        <f>R27+'[6]Dec-20'!R81</f>
        <v>0</v>
      </c>
      <c r="S79" s="417">
        <f>S27+'[6]Dec-20'!S81</f>
        <v>0</v>
      </c>
      <c r="T79" s="417">
        <f>T27+'[6]Dec-20'!T81</f>
        <v>1</v>
      </c>
      <c r="U79" s="417">
        <f>U27+'[6]Dec-20'!U81</f>
        <v>0</v>
      </c>
      <c r="V79" s="417">
        <f>V27+'[6]Dec-20'!V81</f>
        <v>0</v>
      </c>
      <c r="W79" s="417">
        <f>W27+'[6]Dec-20'!W81</f>
        <v>0</v>
      </c>
      <c r="X79" s="417">
        <f>X27+'[6]Dec-20'!X81</f>
        <v>0</v>
      </c>
      <c r="Y79" s="417">
        <f>Y27+'[6]Dec-20'!Y81</f>
        <v>0</v>
      </c>
      <c r="Z79" s="417">
        <f>Z27+'[6]Dec-20'!Z81</f>
        <v>0</v>
      </c>
      <c r="AA79" s="417">
        <f>AA27+'[6]Dec-20'!AA81</f>
        <v>0</v>
      </c>
      <c r="AB79" s="417">
        <f>AB27+'[6]Dec-20'!AB81</f>
        <v>0</v>
      </c>
      <c r="AC79" s="417">
        <f>AC27+'[6]Dec-20'!AC81</f>
        <v>0</v>
      </c>
      <c r="AD79" s="417">
        <f>AD27+'[6]Dec-20'!AD81</f>
        <v>0</v>
      </c>
      <c r="AE79" s="417">
        <f>AE27+'[6]Dec-20'!AE81</f>
        <v>0</v>
      </c>
      <c r="AF79" s="417">
        <f>AF27+'[6]Dec-20'!AF81</f>
        <v>0</v>
      </c>
      <c r="AG79" s="417">
        <f>AG27+'[6]Dec-20'!AG81</f>
        <v>0</v>
      </c>
      <c r="AH79" s="417">
        <f>AH27+'[6]Dec-20'!AH81</f>
        <v>0</v>
      </c>
      <c r="AI79" s="417">
        <f>AI27+'[6]Dec-20'!AI81</f>
        <v>0</v>
      </c>
      <c r="AJ79" s="417">
        <f>AJ27+'[6]Dec-20'!AJ81</f>
        <v>35</v>
      </c>
      <c r="AK79" s="417">
        <f>AK27+'[6]Dec-20'!AK81</f>
        <v>625</v>
      </c>
      <c r="AL79" s="417">
        <f>AL27+'[6]Dec-20'!AL81</f>
        <v>660</v>
      </c>
    </row>
    <row r="80" spans="1:41" s="422" customFormat="1" ht="104.25" customHeight="1" x14ac:dyDescent="0.2">
      <c r="A80" s="417">
        <v>16</v>
      </c>
      <c r="B80" s="568" t="s">
        <v>303</v>
      </c>
      <c r="C80" s="417">
        <f>C28+'[6]Dec-20'!C82</f>
        <v>0</v>
      </c>
      <c r="D80" s="417">
        <f>D28+'[6]Dec-20'!D82</f>
        <v>0</v>
      </c>
      <c r="E80" s="417">
        <f>E28+'[6]Dec-20'!E82</f>
        <v>0</v>
      </c>
      <c r="F80" s="417">
        <f>F28+'[6]Dec-20'!F82</f>
        <v>0</v>
      </c>
      <c r="G80" s="417">
        <f>G28+'[6]Dec-20'!G82</f>
        <v>86</v>
      </c>
      <c r="H80" s="417">
        <f>H28+'[6]Dec-20'!H82</f>
        <v>587</v>
      </c>
      <c r="I80" s="417">
        <f>I28+'[6]Dec-20'!I82</f>
        <v>0</v>
      </c>
      <c r="J80" s="417">
        <f>J28+'[6]Dec-20'!J82</f>
        <v>0</v>
      </c>
      <c r="K80" s="417">
        <f>K28+'[6]Dec-20'!K82</f>
        <v>72</v>
      </c>
      <c r="L80" s="417">
        <f>L28+'[6]Dec-20'!L82</f>
        <v>18</v>
      </c>
      <c r="M80" s="417">
        <f>M28+'[6]Dec-20'!M82</f>
        <v>128</v>
      </c>
      <c r="N80" s="417">
        <f>N28+'[6]Dec-20'!N82</f>
        <v>18</v>
      </c>
      <c r="O80" s="417">
        <f>O28+'[6]Dec-20'!O82</f>
        <v>0</v>
      </c>
      <c r="P80" s="417">
        <f>P28+'[6]Dec-20'!P82</f>
        <v>0</v>
      </c>
      <c r="Q80" s="417">
        <f>Q28+'[6]Dec-20'!Q82</f>
        <v>0</v>
      </c>
      <c r="R80" s="417">
        <f>R28+'[6]Dec-20'!R82</f>
        <v>0</v>
      </c>
      <c r="S80" s="417">
        <f>S28+'[6]Dec-20'!S82</f>
        <v>15</v>
      </c>
      <c r="T80" s="417">
        <f>T28+'[6]Dec-20'!T82</f>
        <v>8</v>
      </c>
      <c r="U80" s="417">
        <f>U28+'[6]Dec-20'!U82</f>
        <v>0</v>
      </c>
      <c r="V80" s="417">
        <f>V28+'[6]Dec-20'!V82</f>
        <v>0</v>
      </c>
      <c r="W80" s="417">
        <f>W28+'[6]Dec-20'!W82</f>
        <v>0</v>
      </c>
      <c r="X80" s="417">
        <f>X28+'[6]Dec-20'!X82</f>
        <v>0</v>
      </c>
      <c r="Y80" s="417">
        <f>Y28+'[6]Dec-20'!Y82</f>
        <v>17</v>
      </c>
      <c r="Z80" s="417">
        <f>Z28+'[6]Dec-20'!Z82</f>
        <v>2</v>
      </c>
      <c r="AA80" s="417">
        <f>AA28+'[6]Dec-20'!AA82</f>
        <v>0</v>
      </c>
      <c r="AB80" s="417">
        <f>AB28+'[6]Dec-20'!AB82</f>
        <v>0</v>
      </c>
      <c r="AC80" s="417">
        <f>AC28+'[6]Dec-20'!AC82</f>
        <v>0</v>
      </c>
      <c r="AD80" s="417">
        <f>AD28+'[6]Dec-20'!AD82</f>
        <v>0</v>
      </c>
      <c r="AE80" s="417">
        <f>AE28+'[6]Dec-20'!AE82</f>
        <v>0</v>
      </c>
      <c r="AF80" s="417">
        <f>AF28+'[6]Dec-20'!AF82</f>
        <v>0</v>
      </c>
      <c r="AG80" s="417">
        <f>AG28+'[6]Dec-20'!AG82</f>
        <v>0</v>
      </c>
      <c r="AH80" s="417">
        <f>AH28+'[6]Dec-20'!AH82</f>
        <v>0</v>
      </c>
      <c r="AI80" s="417">
        <f>AI28+'[6]Dec-20'!AI82</f>
        <v>5</v>
      </c>
      <c r="AJ80" s="417">
        <f>AJ28+'[6]Dec-20'!AJ82</f>
        <v>323</v>
      </c>
      <c r="AK80" s="417">
        <f>AK28+'[6]Dec-20'!AK82</f>
        <v>633</v>
      </c>
      <c r="AL80" s="417">
        <f>AL28+'[6]Dec-20'!AL82</f>
        <v>956</v>
      </c>
    </row>
    <row r="81" spans="1:41" s="475" customFormat="1" ht="104.25" customHeight="1" x14ac:dyDescent="0.2">
      <c r="A81" s="689" t="s">
        <v>326</v>
      </c>
      <c r="B81" s="690"/>
      <c r="C81" s="416">
        <f>C29+'[6]Dec-20'!C83</f>
        <v>0</v>
      </c>
      <c r="D81" s="416">
        <f>D29+'[6]Dec-20'!D83</f>
        <v>0</v>
      </c>
      <c r="E81" s="416">
        <f>E29+'[6]Dec-20'!E83</f>
        <v>0</v>
      </c>
      <c r="F81" s="416">
        <f>F29+'[6]Dec-20'!F83</f>
        <v>0</v>
      </c>
      <c r="G81" s="416">
        <f>G29+'[6]Dec-20'!G83</f>
        <v>94</v>
      </c>
      <c r="H81" s="416">
        <f>H29+'[6]Dec-20'!H83</f>
        <v>1180</v>
      </c>
      <c r="I81" s="416">
        <f>I29+'[6]Dec-20'!I83</f>
        <v>0</v>
      </c>
      <c r="J81" s="416">
        <f>J29+'[6]Dec-20'!J83</f>
        <v>0</v>
      </c>
      <c r="K81" s="416">
        <f>K29+'[6]Dec-20'!K83</f>
        <v>77</v>
      </c>
      <c r="L81" s="416">
        <f>L29+'[6]Dec-20'!L83</f>
        <v>41</v>
      </c>
      <c r="M81" s="416">
        <f>M29+'[6]Dec-20'!M83</f>
        <v>150</v>
      </c>
      <c r="N81" s="416">
        <f>N29+'[6]Dec-20'!N83</f>
        <v>26</v>
      </c>
      <c r="O81" s="416">
        <f>O29+'[6]Dec-20'!O83</f>
        <v>0</v>
      </c>
      <c r="P81" s="416">
        <f>P29+'[6]Dec-20'!P83</f>
        <v>0</v>
      </c>
      <c r="Q81" s="416">
        <f>Q29+'[6]Dec-20'!Q83</f>
        <v>0</v>
      </c>
      <c r="R81" s="416">
        <f>R29+'[6]Dec-20'!R83</f>
        <v>0</v>
      </c>
      <c r="S81" s="416">
        <f>S29+'[6]Dec-20'!S83</f>
        <v>15</v>
      </c>
      <c r="T81" s="416">
        <f>T29+'[6]Dec-20'!T83</f>
        <v>9</v>
      </c>
      <c r="U81" s="416">
        <f>U29+'[6]Dec-20'!U83</f>
        <v>0</v>
      </c>
      <c r="V81" s="416">
        <f>V29+'[6]Dec-20'!V83</f>
        <v>0</v>
      </c>
      <c r="W81" s="416">
        <f>W29+'[6]Dec-20'!W83</f>
        <v>0</v>
      </c>
      <c r="X81" s="416">
        <f>X29+'[6]Dec-20'!X83</f>
        <v>0</v>
      </c>
      <c r="Y81" s="416">
        <f>Y29+'[6]Dec-20'!Y83</f>
        <v>17</v>
      </c>
      <c r="Z81" s="416">
        <f>Z29+'[6]Dec-20'!Z83</f>
        <v>2</v>
      </c>
      <c r="AA81" s="416">
        <f>AA29+'[6]Dec-20'!AA83</f>
        <v>0</v>
      </c>
      <c r="AB81" s="416">
        <f>AB29+'[6]Dec-20'!AB83</f>
        <v>0</v>
      </c>
      <c r="AC81" s="416">
        <f>AC29+'[6]Dec-20'!AC83</f>
        <v>0</v>
      </c>
      <c r="AD81" s="416">
        <f>AD29+'[6]Dec-20'!AD83</f>
        <v>0</v>
      </c>
      <c r="AE81" s="416">
        <f>AE29+'[6]Dec-20'!AE83</f>
        <v>0</v>
      </c>
      <c r="AF81" s="416">
        <f>AF29+'[6]Dec-20'!AF83</f>
        <v>0</v>
      </c>
      <c r="AG81" s="416">
        <f>AG29+'[6]Dec-20'!AG83</f>
        <v>0</v>
      </c>
      <c r="AH81" s="416">
        <f>AH29+'[6]Dec-20'!AH83</f>
        <v>0</v>
      </c>
      <c r="AI81" s="416">
        <f>AI29+'[6]Dec-20'!AI83</f>
        <v>5</v>
      </c>
      <c r="AJ81" s="416">
        <f>AJ29+'[6]Dec-20'!AJ83</f>
        <v>358</v>
      </c>
      <c r="AK81" s="416">
        <f>AK29+'[6]Dec-20'!AK83</f>
        <v>1258</v>
      </c>
      <c r="AL81" s="416">
        <f>AL29+'[6]Dec-20'!AL83</f>
        <v>1616</v>
      </c>
    </row>
    <row r="82" spans="1:41" s="422" customFormat="1" ht="104.25" customHeight="1" x14ac:dyDescent="0.2">
      <c r="A82" s="417">
        <v>17</v>
      </c>
      <c r="B82" s="568" t="s">
        <v>304</v>
      </c>
      <c r="C82" s="417">
        <f>C30+'[6]Dec-20'!C84</f>
        <v>0</v>
      </c>
      <c r="D82" s="417">
        <f>D30+'[6]Dec-20'!D84</f>
        <v>0</v>
      </c>
      <c r="E82" s="417">
        <f>E30+'[6]Dec-20'!E84</f>
        <v>0</v>
      </c>
      <c r="F82" s="417">
        <f>F30+'[6]Dec-20'!F84</f>
        <v>0</v>
      </c>
      <c r="G82" s="417">
        <f>G30+'[6]Dec-20'!G84</f>
        <v>10</v>
      </c>
      <c r="H82" s="417">
        <f>H30+'[6]Dec-20'!H84</f>
        <v>2512</v>
      </c>
      <c r="I82" s="417">
        <f>I30+'[6]Dec-20'!I84</f>
        <v>0</v>
      </c>
      <c r="J82" s="417">
        <f>J30+'[6]Dec-20'!J84</f>
        <v>0</v>
      </c>
      <c r="K82" s="417">
        <f>K30+'[6]Dec-20'!K84</f>
        <v>17</v>
      </c>
      <c r="L82" s="417">
        <f>L30+'[6]Dec-20'!L84</f>
        <v>36</v>
      </c>
      <c r="M82" s="417">
        <f>M30+'[6]Dec-20'!M84</f>
        <v>25</v>
      </c>
      <c r="N82" s="417">
        <f>N30+'[6]Dec-20'!N84</f>
        <v>14</v>
      </c>
      <c r="O82" s="417">
        <f>O30+'[6]Dec-20'!O84</f>
        <v>0</v>
      </c>
      <c r="P82" s="417">
        <f>P30+'[6]Dec-20'!P84</f>
        <v>0</v>
      </c>
      <c r="Q82" s="417">
        <f>Q30+'[6]Dec-20'!Q84</f>
        <v>0</v>
      </c>
      <c r="R82" s="417">
        <f>R30+'[6]Dec-20'!R84</f>
        <v>0</v>
      </c>
      <c r="S82" s="417">
        <f>S30+'[6]Dec-20'!S84</f>
        <v>3</v>
      </c>
      <c r="T82" s="417">
        <f>T30+'[6]Dec-20'!T84</f>
        <v>2</v>
      </c>
      <c r="U82" s="417">
        <f>U30+'[6]Dec-20'!U84</f>
        <v>0</v>
      </c>
      <c r="V82" s="417">
        <f>V30+'[6]Dec-20'!V84</f>
        <v>0</v>
      </c>
      <c r="W82" s="417">
        <f>W30+'[6]Dec-20'!W84</f>
        <v>0</v>
      </c>
      <c r="X82" s="417">
        <f>X30+'[6]Dec-20'!X84</f>
        <v>0</v>
      </c>
      <c r="Y82" s="417">
        <f>Y30+'[6]Dec-20'!Y84</f>
        <v>2</v>
      </c>
      <c r="Z82" s="417">
        <f>Z30+'[6]Dec-20'!Z84</f>
        <v>0</v>
      </c>
      <c r="AA82" s="417">
        <f>AA30+'[6]Dec-20'!AA84</f>
        <v>0</v>
      </c>
      <c r="AB82" s="417">
        <f>AB30+'[6]Dec-20'!AB84</f>
        <v>0</v>
      </c>
      <c r="AC82" s="417">
        <f>AC30+'[6]Dec-20'!AC84</f>
        <v>0</v>
      </c>
      <c r="AD82" s="417">
        <f>AD30+'[6]Dec-20'!AD84</f>
        <v>0</v>
      </c>
      <c r="AE82" s="417">
        <f>AE30+'[6]Dec-20'!AE84</f>
        <v>0</v>
      </c>
      <c r="AF82" s="417">
        <f>AF30+'[6]Dec-20'!AF84</f>
        <v>0</v>
      </c>
      <c r="AG82" s="417">
        <f>AG30+'[6]Dec-20'!AG84</f>
        <v>0</v>
      </c>
      <c r="AH82" s="417">
        <f>AH30+'[6]Dec-20'!AH84</f>
        <v>0</v>
      </c>
      <c r="AI82" s="417">
        <f>AI30+'[6]Dec-20'!AI84</f>
        <v>0</v>
      </c>
      <c r="AJ82" s="417">
        <f>AJ30+'[6]Dec-20'!AJ84</f>
        <v>57</v>
      </c>
      <c r="AK82" s="417">
        <f>AK30+'[6]Dec-20'!AK84</f>
        <v>2564</v>
      </c>
      <c r="AL82" s="417">
        <f>AL30+'[6]Dec-20'!AL84</f>
        <v>2621</v>
      </c>
    </row>
    <row r="83" spans="1:41" s="422" customFormat="1" ht="104.25" customHeight="1" x14ac:dyDescent="0.2">
      <c r="A83" s="417">
        <v>18</v>
      </c>
      <c r="B83" s="568" t="s">
        <v>305</v>
      </c>
      <c r="C83" s="417">
        <f>C31+'[6]Dec-20'!C85</f>
        <v>0</v>
      </c>
      <c r="D83" s="417">
        <f>D31+'[6]Dec-20'!D85</f>
        <v>0</v>
      </c>
      <c r="E83" s="417">
        <f>E31+'[6]Dec-20'!E85</f>
        <v>0</v>
      </c>
      <c r="F83" s="417">
        <f>F31+'[6]Dec-20'!F85</f>
        <v>0</v>
      </c>
      <c r="G83" s="417">
        <f>G31+'[6]Dec-20'!G85</f>
        <v>47</v>
      </c>
      <c r="H83" s="417">
        <f>H31+'[6]Dec-20'!H85</f>
        <v>510</v>
      </c>
      <c r="I83" s="417">
        <f>I31+'[6]Dec-20'!I85</f>
        <v>0</v>
      </c>
      <c r="J83" s="417">
        <f>J31+'[6]Dec-20'!J85</f>
        <v>0</v>
      </c>
      <c r="K83" s="417">
        <f>K31+'[6]Dec-20'!K85</f>
        <v>27</v>
      </c>
      <c r="L83" s="417">
        <f>L31+'[6]Dec-20'!L85</f>
        <v>5</v>
      </c>
      <c r="M83" s="417">
        <f>M31+'[6]Dec-20'!M85</f>
        <v>31</v>
      </c>
      <c r="N83" s="417">
        <f>N31+'[6]Dec-20'!N85</f>
        <v>6</v>
      </c>
      <c r="O83" s="417">
        <f>O31+'[6]Dec-20'!O85</f>
        <v>0</v>
      </c>
      <c r="P83" s="417">
        <f>P31+'[6]Dec-20'!P85</f>
        <v>0</v>
      </c>
      <c r="Q83" s="417">
        <f>Q31+'[6]Dec-20'!Q85</f>
        <v>0</v>
      </c>
      <c r="R83" s="417">
        <f>R31+'[6]Dec-20'!R85</f>
        <v>0</v>
      </c>
      <c r="S83" s="417">
        <f>S31+'[6]Dec-20'!S85</f>
        <v>1</v>
      </c>
      <c r="T83" s="417">
        <f>T31+'[6]Dec-20'!T85</f>
        <v>1</v>
      </c>
      <c r="U83" s="417">
        <f>U31+'[6]Dec-20'!U85</f>
        <v>0</v>
      </c>
      <c r="V83" s="417">
        <f>V31+'[6]Dec-20'!V85</f>
        <v>0</v>
      </c>
      <c r="W83" s="417">
        <f>W31+'[6]Dec-20'!W85</f>
        <v>0</v>
      </c>
      <c r="X83" s="417">
        <f>X31+'[6]Dec-20'!X85</f>
        <v>0</v>
      </c>
      <c r="Y83" s="417">
        <f>Y31+'[6]Dec-20'!Y85</f>
        <v>16</v>
      </c>
      <c r="Z83" s="417">
        <f>Z31+'[6]Dec-20'!Z85</f>
        <v>2</v>
      </c>
      <c r="AA83" s="417">
        <f>AA31+'[6]Dec-20'!AA85</f>
        <v>0</v>
      </c>
      <c r="AB83" s="417">
        <f>AB31+'[6]Dec-20'!AB85</f>
        <v>0</v>
      </c>
      <c r="AC83" s="417">
        <f>AC31+'[6]Dec-20'!AC85</f>
        <v>0</v>
      </c>
      <c r="AD83" s="417">
        <f>AD31+'[6]Dec-20'!AD85</f>
        <v>0</v>
      </c>
      <c r="AE83" s="417">
        <f>AE31+'[6]Dec-20'!AE85</f>
        <v>0</v>
      </c>
      <c r="AF83" s="417">
        <f>AF31+'[6]Dec-20'!AF85</f>
        <v>0</v>
      </c>
      <c r="AG83" s="417">
        <f>AG31+'[6]Dec-20'!AG85</f>
        <v>0</v>
      </c>
      <c r="AH83" s="417">
        <f>AH31+'[6]Dec-20'!AH85</f>
        <v>0</v>
      </c>
      <c r="AI83" s="417">
        <f>AI31+'[6]Dec-20'!AI85</f>
        <v>0</v>
      </c>
      <c r="AJ83" s="417">
        <f>AJ31+'[6]Dec-20'!AJ85</f>
        <v>122</v>
      </c>
      <c r="AK83" s="417">
        <f>AK31+'[6]Dec-20'!AK85</f>
        <v>524</v>
      </c>
      <c r="AL83" s="417">
        <f>AL31+'[6]Dec-20'!AL85</f>
        <v>646</v>
      </c>
    </row>
    <row r="84" spans="1:41" s="422" customFormat="1" ht="104.25" customHeight="1" x14ac:dyDescent="0.2">
      <c r="A84" s="417">
        <v>19</v>
      </c>
      <c r="B84" s="568" t="s">
        <v>307</v>
      </c>
      <c r="C84" s="417">
        <f>C32+'[6]Dec-20'!C86</f>
        <v>0</v>
      </c>
      <c r="D84" s="417">
        <f>D32+'[6]Dec-20'!D86</f>
        <v>0</v>
      </c>
      <c r="E84" s="417">
        <f>E32+'[6]Dec-20'!E86</f>
        <v>0</v>
      </c>
      <c r="F84" s="417">
        <f>F32+'[6]Dec-20'!F86</f>
        <v>0</v>
      </c>
      <c r="G84" s="417">
        <f>G32+'[6]Dec-20'!G86</f>
        <v>0</v>
      </c>
      <c r="H84" s="417">
        <f>H32+'[6]Dec-20'!H86</f>
        <v>96</v>
      </c>
      <c r="I84" s="417">
        <f>I32+'[6]Dec-20'!I86</f>
        <v>0</v>
      </c>
      <c r="J84" s="417">
        <f>J32+'[6]Dec-20'!J86</f>
        <v>0</v>
      </c>
      <c r="K84" s="417">
        <f>K32+'[6]Dec-20'!K86</f>
        <v>0</v>
      </c>
      <c r="L84" s="417">
        <f>L32+'[6]Dec-20'!L86</f>
        <v>15</v>
      </c>
      <c r="M84" s="417">
        <f>M32+'[6]Dec-20'!M86</f>
        <v>1</v>
      </c>
      <c r="N84" s="417">
        <f>N32+'[6]Dec-20'!N86</f>
        <v>6</v>
      </c>
      <c r="O84" s="417">
        <f>O32+'[6]Dec-20'!O86</f>
        <v>0</v>
      </c>
      <c r="P84" s="417">
        <f>P32+'[6]Dec-20'!P86</f>
        <v>0</v>
      </c>
      <c r="Q84" s="417">
        <f>Q32+'[6]Dec-20'!Q86</f>
        <v>0</v>
      </c>
      <c r="R84" s="417">
        <f>R32+'[6]Dec-20'!R86</f>
        <v>0</v>
      </c>
      <c r="S84" s="417">
        <f>S32+'[6]Dec-20'!S86</f>
        <v>0</v>
      </c>
      <c r="T84" s="417">
        <f>T32+'[6]Dec-20'!T86</f>
        <v>2</v>
      </c>
      <c r="U84" s="417">
        <f>U32+'[6]Dec-20'!U86</f>
        <v>0</v>
      </c>
      <c r="V84" s="417">
        <f>V32+'[6]Dec-20'!V86</f>
        <v>0</v>
      </c>
      <c r="W84" s="417">
        <f>W32+'[6]Dec-20'!W86</f>
        <v>0</v>
      </c>
      <c r="X84" s="417">
        <f>X32+'[6]Dec-20'!X86</f>
        <v>0</v>
      </c>
      <c r="Y84" s="417">
        <f>Y32+'[6]Dec-20'!Y86</f>
        <v>0</v>
      </c>
      <c r="Z84" s="417">
        <f>Z32+'[6]Dec-20'!Z86</f>
        <v>0</v>
      </c>
      <c r="AA84" s="417">
        <f>AA32+'[6]Dec-20'!AA86</f>
        <v>0</v>
      </c>
      <c r="AB84" s="417">
        <f>AB32+'[6]Dec-20'!AB86</f>
        <v>0</v>
      </c>
      <c r="AC84" s="417">
        <f>AC32+'[6]Dec-20'!AC86</f>
        <v>0</v>
      </c>
      <c r="AD84" s="417">
        <f>AD32+'[6]Dec-20'!AD86</f>
        <v>0</v>
      </c>
      <c r="AE84" s="417">
        <f>AE32+'[6]Dec-20'!AE86</f>
        <v>0</v>
      </c>
      <c r="AF84" s="417">
        <f>AF32+'[6]Dec-20'!AF86</f>
        <v>0</v>
      </c>
      <c r="AG84" s="417">
        <f>AG32+'[6]Dec-20'!AG86</f>
        <v>0</v>
      </c>
      <c r="AH84" s="417">
        <f>AH32+'[6]Dec-20'!AH86</f>
        <v>0</v>
      </c>
      <c r="AI84" s="417">
        <f>AI32+'[6]Dec-20'!AI86</f>
        <v>0</v>
      </c>
      <c r="AJ84" s="417">
        <f>AJ32+'[6]Dec-20'!AJ86</f>
        <v>1</v>
      </c>
      <c r="AK84" s="417">
        <f>AK32+'[6]Dec-20'!AK86</f>
        <v>119</v>
      </c>
      <c r="AL84" s="417">
        <f>AL32+'[6]Dec-20'!AL86</f>
        <v>120</v>
      </c>
    </row>
    <row r="85" spans="1:41" s="422" customFormat="1" ht="104.25" customHeight="1" x14ac:dyDescent="0.2">
      <c r="A85" s="417">
        <v>20</v>
      </c>
      <c r="B85" s="568" t="s">
        <v>306</v>
      </c>
      <c r="C85" s="417">
        <f>C33+'[6]Dec-20'!C87</f>
        <v>0</v>
      </c>
      <c r="D85" s="417">
        <f>D33+'[6]Dec-20'!D87</f>
        <v>0</v>
      </c>
      <c r="E85" s="417">
        <f>E33+'[6]Dec-20'!E87</f>
        <v>0</v>
      </c>
      <c r="F85" s="417">
        <f>F33+'[6]Dec-20'!F87</f>
        <v>0</v>
      </c>
      <c r="G85" s="417">
        <f>G33+'[6]Dec-20'!G87</f>
        <v>22</v>
      </c>
      <c r="H85" s="417">
        <f>H33+'[6]Dec-20'!H87</f>
        <v>128</v>
      </c>
      <c r="I85" s="417">
        <f>I33+'[6]Dec-20'!I87</f>
        <v>0</v>
      </c>
      <c r="J85" s="417">
        <f>J33+'[6]Dec-20'!J87</f>
        <v>0</v>
      </c>
      <c r="K85" s="417">
        <f>K33+'[6]Dec-20'!K87</f>
        <v>50</v>
      </c>
      <c r="L85" s="417">
        <f>L33+'[6]Dec-20'!L87</f>
        <v>57</v>
      </c>
      <c r="M85" s="417">
        <f>M33+'[6]Dec-20'!M87</f>
        <v>33</v>
      </c>
      <c r="N85" s="417">
        <f>N33+'[6]Dec-20'!N87</f>
        <v>17</v>
      </c>
      <c r="O85" s="417">
        <f>O33+'[6]Dec-20'!O87</f>
        <v>0</v>
      </c>
      <c r="P85" s="417">
        <f>P33+'[6]Dec-20'!P87</f>
        <v>0</v>
      </c>
      <c r="Q85" s="417">
        <f>Q33+'[6]Dec-20'!Q87</f>
        <v>0</v>
      </c>
      <c r="R85" s="417">
        <f>R33+'[6]Dec-20'!R87</f>
        <v>0</v>
      </c>
      <c r="S85" s="417">
        <f>S33+'[6]Dec-20'!S87</f>
        <v>23</v>
      </c>
      <c r="T85" s="417">
        <f>T33+'[6]Dec-20'!T87</f>
        <v>29</v>
      </c>
      <c r="U85" s="417">
        <f>U33+'[6]Dec-20'!U87</f>
        <v>0</v>
      </c>
      <c r="V85" s="417">
        <f>V33+'[6]Dec-20'!V87</f>
        <v>0</v>
      </c>
      <c r="W85" s="417">
        <f>W33+'[6]Dec-20'!W87</f>
        <v>0</v>
      </c>
      <c r="X85" s="417">
        <f>X33+'[6]Dec-20'!X87</f>
        <v>0</v>
      </c>
      <c r="Y85" s="417">
        <f>Y33+'[6]Dec-20'!Y87</f>
        <v>8</v>
      </c>
      <c r="Z85" s="417">
        <f>Z33+'[6]Dec-20'!Z87</f>
        <v>10</v>
      </c>
      <c r="AA85" s="417">
        <f>AA33+'[6]Dec-20'!AA87</f>
        <v>0</v>
      </c>
      <c r="AB85" s="417">
        <f>AB33+'[6]Dec-20'!AB87</f>
        <v>0</v>
      </c>
      <c r="AC85" s="417">
        <f>AC33+'[6]Dec-20'!AC87</f>
        <v>0</v>
      </c>
      <c r="AD85" s="417">
        <f>AD33+'[6]Dec-20'!AD87</f>
        <v>0</v>
      </c>
      <c r="AE85" s="417">
        <f>AE33+'[6]Dec-20'!AE87</f>
        <v>0</v>
      </c>
      <c r="AF85" s="417">
        <f>AF33+'[6]Dec-20'!AF87</f>
        <v>0</v>
      </c>
      <c r="AG85" s="417">
        <f>AG33+'[6]Dec-20'!AG87</f>
        <v>0</v>
      </c>
      <c r="AH85" s="417">
        <f>AH33+'[6]Dec-20'!AH87</f>
        <v>0</v>
      </c>
      <c r="AI85" s="417">
        <f>AI33+'[6]Dec-20'!AI87</f>
        <v>0</v>
      </c>
      <c r="AJ85" s="417">
        <f>AJ33+'[6]Dec-20'!AJ87</f>
        <v>136</v>
      </c>
      <c r="AK85" s="417">
        <f>AK33+'[6]Dec-20'!AK87</f>
        <v>241</v>
      </c>
      <c r="AL85" s="417">
        <f>AL33+'[6]Dec-20'!AL87</f>
        <v>377</v>
      </c>
    </row>
    <row r="86" spans="1:41" s="475" customFormat="1" ht="104.25" customHeight="1" x14ac:dyDescent="0.2">
      <c r="A86" s="689" t="s">
        <v>327</v>
      </c>
      <c r="B86" s="690"/>
      <c r="C86" s="416">
        <f>C34+'[6]Dec-20'!C88</f>
        <v>0</v>
      </c>
      <c r="D86" s="416">
        <f>D34+'[6]Dec-20'!D88</f>
        <v>0</v>
      </c>
      <c r="E86" s="416">
        <f>E34+'[6]Dec-20'!E88</f>
        <v>0</v>
      </c>
      <c r="F86" s="416">
        <f>F34+'[6]Dec-20'!F88</f>
        <v>0</v>
      </c>
      <c r="G86" s="416">
        <f>G34+'[6]Dec-20'!G88</f>
        <v>79</v>
      </c>
      <c r="H86" s="416">
        <f>H34+'[6]Dec-20'!H88</f>
        <v>3246</v>
      </c>
      <c r="I86" s="416">
        <f>I34+'[6]Dec-20'!I88</f>
        <v>0</v>
      </c>
      <c r="J86" s="416">
        <f>J34+'[6]Dec-20'!J88</f>
        <v>0</v>
      </c>
      <c r="K86" s="416">
        <f>K34+'[6]Dec-20'!K88</f>
        <v>94</v>
      </c>
      <c r="L86" s="416">
        <f>L34+'[6]Dec-20'!L88</f>
        <v>113</v>
      </c>
      <c r="M86" s="416">
        <f>M34+'[6]Dec-20'!M88</f>
        <v>90</v>
      </c>
      <c r="N86" s="416">
        <f>N34+'[6]Dec-20'!N88</f>
        <v>43</v>
      </c>
      <c r="O86" s="416">
        <f>O34+'[6]Dec-20'!O88</f>
        <v>0</v>
      </c>
      <c r="P86" s="416">
        <f>P34+'[6]Dec-20'!P88</f>
        <v>0</v>
      </c>
      <c r="Q86" s="416">
        <f>Q34+'[6]Dec-20'!Q88</f>
        <v>0</v>
      </c>
      <c r="R86" s="416">
        <f>R34+'[6]Dec-20'!R88</f>
        <v>0</v>
      </c>
      <c r="S86" s="416">
        <f>S34+'[6]Dec-20'!S88</f>
        <v>27</v>
      </c>
      <c r="T86" s="416">
        <f>T34+'[6]Dec-20'!T88</f>
        <v>34</v>
      </c>
      <c r="U86" s="416">
        <f>U34+'[6]Dec-20'!U88</f>
        <v>0</v>
      </c>
      <c r="V86" s="416">
        <f>V34+'[6]Dec-20'!V88</f>
        <v>0</v>
      </c>
      <c r="W86" s="416">
        <f>W34+'[6]Dec-20'!W88</f>
        <v>0</v>
      </c>
      <c r="X86" s="416">
        <f>X34+'[6]Dec-20'!X88</f>
        <v>0</v>
      </c>
      <c r="Y86" s="416">
        <f>Y34+'[6]Dec-20'!Y88</f>
        <v>26</v>
      </c>
      <c r="Z86" s="416">
        <f>Z34+'[6]Dec-20'!Z88</f>
        <v>12</v>
      </c>
      <c r="AA86" s="416">
        <f>AA34+'[6]Dec-20'!AA88</f>
        <v>0</v>
      </c>
      <c r="AB86" s="416">
        <f>AB34+'[6]Dec-20'!AB88</f>
        <v>0</v>
      </c>
      <c r="AC86" s="416">
        <f>AC34+'[6]Dec-20'!AC88</f>
        <v>0</v>
      </c>
      <c r="AD86" s="416">
        <f>AD34+'[6]Dec-20'!AD88</f>
        <v>0</v>
      </c>
      <c r="AE86" s="416">
        <f>AE34+'[6]Dec-20'!AE88</f>
        <v>0</v>
      </c>
      <c r="AF86" s="416">
        <f>AF34+'[6]Dec-20'!AF88</f>
        <v>0</v>
      </c>
      <c r="AG86" s="416">
        <f>AG34+'[6]Dec-20'!AG88</f>
        <v>0</v>
      </c>
      <c r="AH86" s="416">
        <f>AH34+'[6]Dec-20'!AH88</f>
        <v>0</v>
      </c>
      <c r="AI86" s="416">
        <f>AI34+'[6]Dec-20'!AI88</f>
        <v>0</v>
      </c>
      <c r="AJ86" s="416">
        <f>AJ34+'[6]Dec-20'!AJ88</f>
        <v>316</v>
      </c>
      <c r="AK86" s="416">
        <f>AK34+'[6]Dec-20'!AK88</f>
        <v>3448</v>
      </c>
      <c r="AL86" s="416">
        <f>AL34+'[6]Dec-20'!AL88</f>
        <v>3764</v>
      </c>
    </row>
    <row r="87" spans="1:41" s="422" customFormat="1" ht="104.25" customHeight="1" x14ac:dyDescent="0.2">
      <c r="A87" s="417">
        <v>21</v>
      </c>
      <c r="B87" s="568" t="s">
        <v>308</v>
      </c>
      <c r="C87" s="417">
        <f>C35+'[6]Dec-20'!C89</f>
        <v>0</v>
      </c>
      <c r="D87" s="417">
        <f>D35+'[6]Dec-20'!D89</f>
        <v>0</v>
      </c>
      <c r="E87" s="417">
        <f>E35+'[6]Dec-20'!E89</f>
        <v>0</v>
      </c>
      <c r="F87" s="417">
        <f>F35+'[6]Dec-20'!F89</f>
        <v>0</v>
      </c>
      <c r="G87" s="417">
        <f>G35+'[6]Dec-20'!G89</f>
        <v>10</v>
      </c>
      <c r="H87" s="417">
        <f>H35+'[6]Dec-20'!H89</f>
        <v>519</v>
      </c>
      <c r="I87" s="417">
        <f>I35+'[6]Dec-20'!I89</f>
        <v>0</v>
      </c>
      <c r="J87" s="417">
        <f>J35+'[6]Dec-20'!J89</f>
        <v>0</v>
      </c>
      <c r="K87" s="417">
        <f>K35+'[6]Dec-20'!K89</f>
        <v>32</v>
      </c>
      <c r="L87" s="417">
        <f>L35+'[6]Dec-20'!L89</f>
        <v>26</v>
      </c>
      <c r="M87" s="417">
        <f>M35+'[6]Dec-20'!M89</f>
        <v>29</v>
      </c>
      <c r="N87" s="417">
        <f>N35+'[6]Dec-20'!N89</f>
        <v>9</v>
      </c>
      <c r="O87" s="417">
        <f>O35+'[6]Dec-20'!O89</f>
        <v>0</v>
      </c>
      <c r="P87" s="417">
        <f>P35+'[6]Dec-20'!P89</f>
        <v>0</v>
      </c>
      <c r="Q87" s="417">
        <f>Q35+'[6]Dec-20'!Q89</f>
        <v>0</v>
      </c>
      <c r="R87" s="417">
        <f>R35+'[6]Dec-20'!R89</f>
        <v>0</v>
      </c>
      <c r="S87" s="417">
        <f>S35+'[6]Dec-20'!S89</f>
        <v>16</v>
      </c>
      <c r="T87" s="417">
        <f>T35+'[6]Dec-20'!T89</f>
        <v>0</v>
      </c>
      <c r="U87" s="417">
        <f>U35+'[6]Dec-20'!U89</f>
        <v>0</v>
      </c>
      <c r="V87" s="417">
        <f>V35+'[6]Dec-20'!V89</f>
        <v>0</v>
      </c>
      <c r="W87" s="417">
        <f>W35+'[6]Dec-20'!W89</f>
        <v>0</v>
      </c>
      <c r="X87" s="417">
        <f>X35+'[6]Dec-20'!X89</f>
        <v>0</v>
      </c>
      <c r="Y87" s="417">
        <f>Y35+'[6]Dec-20'!Y89</f>
        <v>0</v>
      </c>
      <c r="Z87" s="417">
        <f>Z35+'[6]Dec-20'!Z89</f>
        <v>0</v>
      </c>
      <c r="AA87" s="417">
        <f>AA35+'[6]Dec-20'!AA89</f>
        <v>0</v>
      </c>
      <c r="AB87" s="417">
        <f>AB35+'[6]Dec-20'!AB89</f>
        <v>0</v>
      </c>
      <c r="AC87" s="417">
        <f>AC35+'[6]Dec-20'!AC89</f>
        <v>0</v>
      </c>
      <c r="AD87" s="417">
        <f>AD35+'[6]Dec-20'!AD89</f>
        <v>0</v>
      </c>
      <c r="AE87" s="417">
        <f>AE35+'[6]Dec-20'!AE89</f>
        <v>0</v>
      </c>
      <c r="AF87" s="417">
        <f>AF35+'[6]Dec-20'!AF89</f>
        <v>0</v>
      </c>
      <c r="AG87" s="417">
        <f>AG35+'[6]Dec-20'!AG89</f>
        <v>0</v>
      </c>
      <c r="AH87" s="417">
        <f>AH35+'[6]Dec-20'!AH89</f>
        <v>0</v>
      </c>
      <c r="AI87" s="417">
        <f>AI35+'[6]Dec-20'!AI89</f>
        <v>0</v>
      </c>
      <c r="AJ87" s="417">
        <f>AJ35+'[6]Dec-20'!AJ89</f>
        <v>87</v>
      </c>
      <c r="AK87" s="417">
        <f>AK35+'[6]Dec-20'!AK89</f>
        <v>554</v>
      </c>
      <c r="AL87" s="417">
        <f>AL35+'[6]Dec-20'!AL89</f>
        <v>641</v>
      </c>
      <c r="AM87" s="268"/>
    </row>
    <row r="88" spans="1:41" s="495" customFormat="1" ht="104.25" customHeight="1" x14ac:dyDescent="0.2">
      <c r="A88" s="417">
        <v>22</v>
      </c>
      <c r="B88" s="568" t="s">
        <v>309</v>
      </c>
      <c r="C88" s="417">
        <f>C36+'[6]Dec-20'!C90</f>
        <v>0</v>
      </c>
      <c r="D88" s="417">
        <f>D36+'[6]Dec-20'!D90</f>
        <v>0</v>
      </c>
      <c r="E88" s="417">
        <f>E36+'[6]Dec-20'!E90</f>
        <v>0</v>
      </c>
      <c r="F88" s="417">
        <f>F36+'[6]Dec-20'!F90</f>
        <v>0</v>
      </c>
      <c r="G88" s="417">
        <f>G36+'[6]Dec-20'!G90</f>
        <v>126</v>
      </c>
      <c r="H88" s="417">
        <f>H36+'[6]Dec-20'!H90</f>
        <v>719</v>
      </c>
      <c r="I88" s="417">
        <f>I36+'[6]Dec-20'!I90</f>
        <v>0</v>
      </c>
      <c r="J88" s="417">
        <f>J36+'[6]Dec-20'!J90</f>
        <v>0</v>
      </c>
      <c r="K88" s="417">
        <f>K36+'[6]Dec-20'!K90</f>
        <v>87</v>
      </c>
      <c r="L88" s="417">
        <f>L36+'[6]Dec-20'!L90</f>
        <v>187</v>
      </c>
      <c r="M88" s="417">
        <f>M36+'[6]Dec-20'!M90</f>
        <v>128</v>
      </c>
      <c r="N88" s="417">
        <f>N36+'[6]Dec-20'!N90</f>
        <v>196</v>
      </c>
      <c r="O88" s="417">
        <f>O36+'[6]Dec-20'!O90</f>
        <v>0</v>
      </c>
      <c r="P88" s="417">
        <f>P36+'[6]Dec-20'!P90</f>
        <v>0</v>
      </c>
      <c r="Q88" s="417">
        <f>Q36+'[6]Dec-20'!Q90</f>
        <v>0</v>
      </c>
      <c r="R88" s="417">
        <f>R36+'[6]Dec-20'!R90</f>
        <v>5</v>
      </c>
      <c r="S88" s="417">
        <f>S36+'[6]Dec-20'!S90</f>
        <v>84</v>
      </c>
      <c r="T88" s="417">
        <f>T36+'[6]Dec-20'!T90</f>
        <v>48</v>
      </c>
      <c r="U88" s="417">
        <f>U36+'[6]Dec-20'!U90</f>
        <v>0</v>
      </c>
      <c r="V88" s="417">
        <f>V36+'[6]Dec-20'!V90</f>
        <v>0</v>
      </c>
      <c r="W88" s="417">
        <f>W36+'[6]Dec-20'!W90</f>
        <v>0</v>
      </c>
      <c r="X88" s="417">
        <f>X36+'[6]Dec-20'!X90</f>
        <v>0</v>
      </c>
      <c r="Y88" s="417">
        <f>Y36+'[6]Dec-20'!Y90</f>
        <v>13</v>
      </c>
      <c r="Z88" s="417">
        <f>Z36+'[6]Dec-20'!Z90</f>
        <v>11</v>
      </c>
      <c r="AA88" s="417">
        <f>AA36+'[6]Dec-20'!AA90</f>
        <v>0</v>
      </c>
      <c r="AB88" s="417">
        <f>AB36+'[6]Dec-20'!AB90</f>
        <v>0</v>
      </c>
      <c r="AC88" s="417">
        <f>AC36+'[6]Dec-20'!AC90</f>
        <v>0</v>
      </c>
      <c r="AD88" s="417">
        <f>AD36+'[6]Dec-20'!AD90</f>
        <v>0</v>
      </c>
      <c r="AE88" s="417">
        <f>AE36+'[6]Dec-20'!AE90</f>
        <v>0</v>
      </c>
      <c r="AF88" s="417">
        <f>AF36+'[6]Dec-20'!AF90</f>
        <v>0</v>
      </c>
      <c r="AG88" s="417">
        <f>AG36+'[6]Dec-20'!AG90</f>
        <v>0</v>
      </c>
      <c r="AH88" s="417">
        <f>AH36+'[6]Dec-20'!AH90</f>
        <v>0</v>
      </c>
      <c r="AI88" s="417">
        <f>AI36+'[6]Dec-20'!AI90</f>
        <v>0</v>
      </c>
      <c r="AJ88" s="417">
        <f>AJ36+'[6]Dec-20'!AJ90</f>
        <v>438</v>
      </c>
      <c r="AK88" s="417">
        <f>AK36+'[6]Dec-20'!AK90</f>
        <v>1166</v>
      </c>
      <c r="AL88" s="417">
        <f>AL36+'[6]Dec-20'!AL90</f>
        <v>1604</v>
      </c>
      <c r="AM88" s="496"/>
    </row>
    <row r="89" spans="1:41" s="422" customFormat="1" ht="104.25" customHeight="1" x14ac:dyDescent="0.2">
      <c r="A89" s="417">
        <v>23</v>
      </c>
      <c r="B89" s="568" t="s">
        <v>310</v>
      </c>
      <c r="C89" s="417">
        <f>C37+'[6]Dec-20'!C91</f>
        <v>0</v>
      </c>
      <c r="D89" s="417">
        <f>D37+'[6]Dec-20'!D91</f>
        <v>0</v>
      </c>
      <c r="E89" s="417">
        <f>E37+'[6]Dec-20'!E91</f>
        <v>0</v>
      </c>
      <c r="F89" s="417">
        <f>F37+'[6]Dec-20'!F91</f>
        <v>0</v>
      </c>
      <c r="G89" s="417">
        <f>G37+'[6]Dec-20'!G91</f>
        <v>135</v>
      </c>
      <c r="H89" s="417">
        <f>H37+'[6]Dec-20'!H91</f>
        <v>1451</v>
      </c>
      <c r="I89" s="417">
        <f>I37+'[6]Dec-20'!I91</f>
        <v>0</v>
      </c>
      <c r="J89" s="417">
        <f>J37+'[6]Dec-20'!J91</f>
        <v>0</v>
      </c>
      <c r="K89" s="417">
        <f>K37+'[6]Dec-20'!K91</f>
        <v>75</v>
      </c>
      <c r="L89" s="417">
        <f>L37+'[6]Dec-20'!L91</f>
        <v>235</v>
      </c>
      <c r="M89" s="417">
        <f>M37+'[6]Dec-20'!M91</f>
        <v>27</v>
      </c>
      <c r="N89" s="417">
        <f>N37+'[6]Dec-20'!N91</f>
        <v>225</v>
      </c>
      <c r="O89" s="417">
        <f>O37+'[6]Dec-20'!O91</f>
        <v>0</v>
      </c>
      <c r="P89" s="417">
        <f>P37+'[6]Dec-20'!P91</f>
        <v>0</v>
      </c>
      <c r="Q89" s="417">
        <f>Q37+'[6]Dec-20'!Q91</f>
        <v>0</v>
      </c>
      <c r="R89" s="417">
        <f>R37+'[6]Dec-20'!R91</f>
        <v>0</v>
      </c>
      <c r="S89" s="417">
        <f>S37+'[6]Dec-20'!S91</f>
        <v>46</v>
      </c>
      <c r="T89" s="417">
        <f>T37+'[6]Dec-20'!T91</f>
        <v>58</v>
      </c>
      <c r="U89" s="417">
        <f>U37+'[6]Dec-20'!U91</f>
        <v>23</v>
      </c>
      <c r="V89" s="417">
        <f>V37+'[6]Dec-20'!V91</f>
        <v>0</v>
      </c>
      <c r="W89" s="417">
        <f>W37+'[6]Dec-20'!W91</f>
        <v>0</v>
      </c>
      <c r="X89" s="417">
        <f>X37+'[6]Dec-20'!X91</f>
        <v>0</v>
      </c>
      <c r="Y89" s="417">
        <f>Y37+'[6]Dec-20'!Y91</f>
        <v>0</v>
      </c>
      <c r="Z89" s="417">
        <f>Z37+'[6]Dec-20'!Z91</f>
        <v>0</v>
      </c>
      <c r="AA89" s="417">
        <f>AA37+'[6]Dec-20'!AA91</f>
        <v>0</v>
      </c>
      <c r="AB89" s="417">
        <f>AB37+'[6]Dec-20'!AB91</f>
        <v>0</v>
      </c>
      <c r="AC89" s="417">
        <f>AC37+'[6]Dec-20'!AC91</f>
        <v>0</v>
      </c>
      <c r="AD89" s="417">
        <f>AD37+'[6]Dec-20'!AD91</f>
        <v>0</v>
      </c>
      <c r="AE89" s="417">
        <f>AE37+'[6]Dec-20'!AE91</f>
        <v>0</v>
      </c>
      <c r="AF89" s="417">
        <f>AF37+'[6]Dec-20'!AF91</f>
        <v>0</v>
      </c>
      <c r="AG89" s="417">
        <f>AG37+'[6]Dec-20'!AG91</f>
        <v>0</v>
      </c>
      <c r="AH89" s="417">
        <f>AH37+'[6]Dec-20'!AH91</f>
        <v>0</v>
      </c>
      <c r="AI89" s="417">
        <f>AI37+'[6]Dec-20'!AI91</f>
        <v>0</v>
      </c>
      <c r="AJ89" s="417">
        <f>AJ37+'[6]Dec-20'!AJ91</f>
        <v>306</v>
      </c>
      <c r="AK89" s="417">
        <f>AK37+'[6]Dec-20'!AK91</f>
        <v>1969</v>
      </c>
      <c r="AL89" s="417">
        <f>AL37+'[6]Dec-20'!AL91</f>
        <v>2275</v>
      </c>
      <c r="AM89" s="268"/>
    </row>
    <row r="90" spans="1:41" s="422" customFormat="1" ht="104.25" customHeight="1" x14ac:dyDescent="0.2">
      <c r="A90" s="417">
        <v>24</v>
      </c>
      <c r="B90" s="568" t="s">
        <v>311</v>
      </c>
      <c r="C90" s="417">
        <f>C38+'[6]Dec-20'!C92</f>
        <v>0</v>
      </c>
      <c r="D90" s="417">
        <f>D38+'[6]Dec-20'!D92</f>
        <v>0</v>
      </c>
      <c r="E90" s="417">
        <f>E38+'[6]Dec-20'!E92</f>
        <v>0</v>
      </c>
      <c r="F90" s="417">
        <f>F38+'[6]Dec-20'!F92</f>
        <v>0</v>
      </c>
      <c r="G90" s="417">
        <f>G38+'[6]Dec-20'!G92</f>
        <v>5</v>
      </c>
      <c r="H90" s="417">
        <f>H38+'[6]Dec-20'!H92</f>
        <v>264</v>
      </c>
      <c r="I90" s="417">
        <f>I38+'[6]Dec-20'!I92</f>
        <v>0</v>
      </c>
      <c r="J90" s="417">
        <f>J38+'[6]Dec-20'!J92</f>
        <v>0</v>
      </c>
      <c r="K90" s="417">
        <f>K38+'[6]Dec-20'!K92</f>
        <v>1</v>
      </c>
      <c r="L90" s="417">
        <f>L38+'[6]Dec-20'!L92</f>
        <v>32</v>
      </c>
      <c r="M90" s="417">
        <f>M38+'[6]Dec-20'!M92</f>
        <v>2</v>
      </c>
      <c r="N90" s="417">
        <f>N38+'[6]Dec-20'!N92</f>
        <v>15</v>
      </c>
      <c r="O90" s="417">
        <f>O38+'[6]Dec-20'!O92</f>
        <v>0</v>
      </c>
      <c r="P90" s="417">
        <f>P38+'[6]Dec-20'!P92</f>
        <v>0</v>
      </c>
      <c r="Q90" s="417">
        <f>Q38+'[6]Dec-20'!Q92</f>
        <v>0</v>
      </c>
      <c r="R90" s="417">
        <f>R38+'[6]Dec-20'!R92</f>
        <v>0</v>
      </c>
      <c r="S90" s="417">
        <f>S38+'[6]Dec-20'!S92</f>
        <v>30</v>
      </c>
      <c r="T90" s="417">
        <f>T38+'[6]Dec-20'!T92</f>
        <v>2</v>
      </c>
      <c r="U90" s="417">
        <f>U38+'[6]Dec-20'!U92</f>
        <v>0</v>
      </c>
      <c r="V90" s="417">
        <f>V38+'[6]Dec-20'!V92</f>
        <v>1</v>
      </c>
      <c r="W90" s="417">
        <f>W38+'[6]Dec-20'!W92</f>
        <v>0</v>
      </c>
      <c r="X90" s="417">
        <f>X38+'[6]Dec-20'!X92</f>
        <v>0</v>
      </c>
      <c r="Y90" s="417">
        <f>Y38+'[6]Dec-20'!Y92</f>
        <v>0</v>
      </c>
      <c r="Z90" s="417">
        <f>Z38+'[6]Dec-20'!Z92</f>
        <v>0</v>
      </c>
      <c r="AA90" s="417">
        <f>AA38+'[6]Dec-20'!AA92</f>
        <v>0</v>
      </c>
      <c r="AB90" s="417">
        <f>AB38+'[6]Dec-20'!AB92</f>
        <v>0</v>
      </c>
      <c r="AC90" s="417">
        <f>AC38+'[6]Dec-20'!AC92</f>
        <v>0</v>
      </c>
      <c r="AD90" s="417">
        <f>AD38+'[6]Dec-20'!AD92</f>
        <v>0</v>
      </c>
      <c r="AE90" s="417">
        <f>AE38+'[6]Dec-20'!AE92</f>
        <v>0</v>
      </c>
      <c r="AF90" s="417">
        <f>AF38+'[6]Dec-20'!AF92</f>
        <v>0</v>
      </c>
      <c r="AG90" s="417">
        <f>AG38+'[6]Dec-20'!AG92</f>
        <v>0</v>
      </c>
      <c r="AH90" s="417">
        <f>AH38+'[6]Dec-20'!AH92</f>
        <v>0</v>
      </c>
      <c r="AI90" s="417">
        <f>AI38+'[6]Dec-20'!AI92</f>
        <v>0</v>
      </c>
      <c r="AJ90" s="417">
        <f>AJ38+'[6]Dec-20'!AJ92</f>
        <v>38</v>
      </c>
      <c r="AK90" s="417">
        <f>AK38+'[6]Dec-20'!AK92</f>
        <v>314</v>
      </c>
      <c r="AL90" s="417">
        <f>AL38+'[6]Dec-20'!AL92</f>
        <v>352</v>
      </c>
      <c r="AM90" s="268"/>
    </row>
    <row r="91" spans="1:41" s="475" customFormat="1" ht="104.25" customHeight="1" x14ac:dyDescent="0.2">
      <c r="A91" s="689" t="s">
        <v>328</v>
      </c>
      <c r="B91" s="690"/>
      <c r="C91" s="416">
        <f>C39+'[6]Dec-20'!C93</f>
        <v>0</v>
      </c>
      <c r="D91" s="416">
        <f>D39+'[6]Dec-20'!D93</f>
        <v>0</v>
      </c>
      <c r="E91" s="416">
        <f>E39+'[6]Dec-20'!E93</f>
        <v>0</v>
      </c>
      <c r="F91" s="416">
        <f>F39+'[6]Dec-20'!F93</f>
        <v>0</v>
      </c>
      <c r="G91" s="416">
        <f>G39+'[6]Dec-20'!G93</f>
        <v>276</v>
      </c>
      <c r="H91" s="416">
        <f>H39+'[6]Dec-20'!H93</f>
        <v>2953</v>
      </c>
      <c r="I91" s="416">
        <f>I39+'[6]Dec-20'!I93</f>
        <v>0</v>
      </c>
      <c r="J91" s="416">
        <f>J39+'[6]Dec-20'!J93</f>
        <v>0</v>
      </c>
      <c r="K91" s="416">
        <f>K39+'[6]Dec-20'!K93</f>
        <v>195</v>
      </c>
      <c r="L91" s="416">
        <f>L39+'[6]Dec-20'!L93</f>
        <v>480</v>
      </c>
      <c r="M91" s="416">
        <f>M39+'[6]Dec-20'!M93</f>
        <v>186</v>
      </c>
      <c r="N91" s="416">
        <f>N39+'[6]Dec-20'!N93</f>
        <v>445</v>
      </c>
      <c r="O91" s="416">
        <f>O39+'[6]Dec-20'!O93</f>
        <v>0</v>
      </c>
      <c r="P91" s="416">
        <f>P39+'[6]Dec-20'!P93</f>
        <v>0</v>
      </c>
      <c r="Q91" s="416">
        <f>Q39+'[6]Dec-20'!Q93</f>
        <v>0</v>
      </c>
      <c r="R91" s="416">
        <f>R39+'[6]Dec-20'!R93</f>
        <v>5</v>
      </c>
      <c r="S91" s="416">
        <f>S39+'[6]Dec-20'!S93</f>
        <v>176</v>
      </c>
      <c r="T91" s="416">
        <f>T39+'[6]Dec-20'!T93</f>
        <v>108</v>
      </c>
      <c r="U91" s="416">
        <f>U39+'[6]Dec-20'!U93</f>
        <v>23</v>
      </c>
      <c r="V91" s="416">
        <f>V39+'[6]Dec-20'!V93</f>
        <v>1</v>
      </c>
      <c r="W91" s="416">
        <f>W39+'[6]Dec-20'!W93</f>
        <v>0</v>
      </c>
      <c r="X91" s="416">
        <f>X39+'[6]Dec-20'!X93</f>
        <v>0</v>
      </c>
      <c r="Y91" s="416">
        <f>Y39+'[6]Dec-20'!Y93</f>
        <v>13</v>
      </c>
      <c r="Z91" s="416">
        <f>Z39+'[6]Dec-20'!Z93</f>
        <v>11</v>
      </c>
      <c r="AA91" s="416">
        <f>AA39+'[6]Dec-20'!AA93</f>
        <v>0</v>
      </c>
      <c r="AB91" s="416">
        <f>AB39+'[6]Dec-20'!AB93</f>
        <v>0</v>
      </c>
      <c r="AC91" s="416">
        <f>AC39+'[6]Dec-20'!AC93</f>
        <v>0</v>
      </c>
      <c r="AD91" s="416">
        <f>AD39+'[6]Dec-20'!AD93</f>
        <v>0</v>
      </c>
      <c r="AE91" s="416">
        <f>AE39+'[6]Dec-20'!AE93</f>
        <v>0</v>
      </c>
      <c r="AF91" s="416">
        <f>AF39+'[6]Dec-20'!AF93</f>
        <v>0</v>
      </c>
      <c r="AG91" s="416">
        <f>AG39+'[6]Dec-20'!AG93</f>
        <v>0</v>
      </c>
      <c r="AH91" s="416">
        <f>AH39+'[6]Dec-20'!AH93</f>
        <v>0</v>
      </c>
      <c r="AI91" s="416">
        <f>AI39+'[6]Dec-20'!AI93</f>
        <v>0</v>
      </c>
      <c r="AJ91" s="416">
        <f>AJ39+'[6]Dec-20'!AJ93</f>
        <v>869</v>
      </c>
      <c r="AK91" s="416">
        <f>AK39+'[6]Dec-20'!AK93</f>
        <v>4003</v>
      </c>
      <c r="AL91" s="416">
        <f>AL39+'[6]Dec-20'!AL93</f>
        <v>4872</v>
      </c>
      <c r="AO91" s="255"/>
    </row>
    <row r="92" spans="1:41" s="475" customFormat="1" ht="104.25" customHeight="1" x14ac:dyDescent="0.2">
      <c r="A92" s="689" t="s">
        <v>329</v>
      </c>
      <c r="B92" s="690"/>
      <c r="C92" s="416">
        <f>C40+'[6]Dec-20'!C94</f>
        <v>0</v>
      </c>
      <c r="D92" s="416">
        <f>D40+'[6]Dec-20'!D94</f>
        <v>0</v>
      </c>
      <c r="E92" s="416">
        <f>E40+'[6]Dec-20'!E94</f>
        <v>0</v>
      </c>
      <c r="F92" s="416">
        <f>F40+'[6]Dec-20'!F94</f>
        <v>0</v>
      </c>
      <c r="G92" s="416">
        <f>G40+'[6]Dec-20'!G94</f>
        <v>449</v>
      </c>
      <c r="H92" s="416">
        <f>H40+'[6]Dec-20'!H94</f>
        <v>7379</v>
      </c>
      <c r="I92" s="416">
        <f>I40+'[6]Dec-20'!I94</f>
        <v>0</v>
      </c>
      <c r="J92" s="416">
        <f>J40+'[6]Dec-20'!J94</f>
        <v>0</v>
      </c>
      <c r="K92" s="416">
        <f>K40+'[6]Dec-20'!K94</f>
        <v>366</v>
      </c>
      <c r="L92" s="416">
        <f>L40+'[6]Dec-20'!L94</f>
        <v>634</v>
      </c>
      <c r="M92" s="416">
        <f>M40+'[6]Dec-20'!M94</f>
        <v>426</v>
      </c>
      <c r="N92" s="416">
        <f>N40+'[6]Dec-20'!N94</f>
        <v>514</v>
      </c>
      <c r="O92" s="416">
        <f>O40+'[6]Dec-20'!O94</f>
        <v>0</v>
      </c>
      <c r="P92" s="416">
        <f>P40+'[6]Dec-20'!P94</f>
        <v>0</v>
      </c>
      <c r="Q92" s="416">
        <f>Q40+'[6]Dec-20'!Q94</f>
        <v>0</v>
      </c>
      <c r="R92" s="416">
        <f>R40+'[6]Dec-20'!R94</f>
        <v>5</v>
      </c>
      <c r="S92" s="416">
        <f>S40+'[6]Dec-20'!S94</f>
        <v>218</v>
      </c>
      <c r="T92" s="416">
        <f>T40+'[6]Dec-20'!T94</f>
        <v>151</v>
      </c>
      <c r="U92" s="416">
        <f>U40+'[6]Dec-20'!U94</f>
        <v>23</v>
      </c>
      <c r="V92" s="416">
        <f>V40+'[6]Dec-20'!V94</f>
        <v>1</v>
      </c>
      <c r="W92" s="416">
        <f>W40+'[6]Dec-20'!W94</f>
        <v>0</v>
      </c>
      <c r="X92" s="416">
        <f>X40+'[6]Dec-20'!X94</f>
        <v>0</v>
      </c>
      <c r="Y92" s="416">
        <f>Y40+'[6]Dec-20'!Y94</f>
        <v>56</v>
      </c>
      <c r="Z92" s="416">
        <f>Z40+'[6]Dec-20'!Z94</f>
        <v>25</v>
      </c>
      <c r="AA92" s="416">
        <f>AA40+'[6]Dec-20'!AA94</f>
        <v>0</v>
      </c>
      <c r="AB92" s="416">
        <f>AB40+'[6]Dec-20'!AB94</f>
        <v>0</v>
      </c>
      <c r="AC92" s="416">
        <f>AC40+'[6]Dec-20'!AC94</f>
        <v>0</v>
      </c>
      <c r="AD92" s="416">
        <f>AD40+'[6]Dec-20'!AD94</f>
        <v>0</v>
      </c>
      <c r="AE92" s="416">
        <f>AE40+'[6]Dec-20'!AE94</f>
        <v>0</v>
      </c>
      <c r="AF92" s="416">
        <f>AF40+'[6]Dec-20'!AF94</f>
        <v>0</v>
      </c>
      <c r="AG92" s="416">
        <f>AG40+'[6]Dec-20'!AG94</f>
        <v>0</v>
      </c>
      <c r="AH92" s="416">
        <f>AH40+'[6]Dec-20'!AH94</f>
        <v>0</v>
      </c>
      <c r="AI92" s="416">
        <f>AI40+'[6]Dec-20'!AI94</f>
        <v>5</v>
      </c>
      <c r="AJ92" s="416">
        <f>AJ40+'[6]Dec-20'!AJ94</f>
        <v>1543</v>
      </c>
      <c r="AK92" s="416">
        <f>AK40+'[6]Dec-20'!AK94</f>
        <v>8709</v>
      </c>
      <c r="AL92" s="416">
        <f>AL40+'[6]Dec-20'!AL94</f>
        <v>10252</v>
      </c>
      <c r="AO92" s="255"/>
    </row>
    <row r="93" spans="1:41" s="422" customFormat="1" ht="104.25" customHeight="1" x14ac:dyDescent="0.2">
      <c r="A93" s="417">
        <v>25</v>
      </c>
      <c r="B93" s="568" t="s">
        <v>312</v>
      </c>
      <c r="C93" s="417">
        <f>C41+'[6]Dec-20'!C95</f>
        <v>0</v>
      </c>
      <c r="D93" s="417">
        <f>D41+'[6]Dec-20'!D95</f>
        <v>0</v>
      </c>
      <c r="E93" s="417">
        <f>E41+'[6]Dec-20'!E95</f>
        <v>0</v>
      </c>
      <c r="F93" s="417">
        <f>F41+'[6]Dec-20'!F95</f>
        <v>0</v>
      </c>
      <c r="G93" s="417">
        <f>G41+'[6]Dec-20'!G95</f>
        <v>17</v>
      </c>
      <c r="H93" s="417">
        <f>H41+'[6]Dec-20'!H95</f>
        <v>3859</v>
      </c>
      <c r="I93" s="417">
        <f>I41+'[6]Dec-20'!I95</f>
        <v>0</v>
      </c>
      <c r="J93" s="417">
        <f>J41+'[6]Dec-20'!J95</f>
        <v>0</v>
      </c>
      <c r="K93" s="417">
        <f>K41+'[6]Dec-20'!K95</f>
        <v>25</v>
      </c>
      <c r="L93" s="417">
        <f>L41+'[6]Dec-20'!L95</f>
        <v>47</v>
      </c>
      <c r="M93" s="417">
        <f>M41+'[6]Dec-20'!M95</f>
        <v>40</v>
      </c>
      <c r="N93" s="417">
        <f>N41+'[6]Dec-20'!N95</f>
        <v>49</v>
      </c>
      <c r="O93" s="417">
        <f>O41+'[6]Dec-20'!O95</f>
        <v>0</v>
      </c>
      <c r="P93" s="417">
        <f>P41+'[6]Dec-20'!P95</f>
        <v>0</v>
      </c>
      <c r="Q93" s="417">
        <f>Q41+'[6]Dec-20'!Q95</f>
        <v>0</v>
      </c>
      <c r="R93" s="417">
        <f>R41+'[6]Dec-20'!R95</f>
        <v>0</v>
      </c>
      <c r="S93" s="417">
        <f>S41+'[6]Dec-20'!S95</f>
        <v>1</v>
      </c>
      <c r="T93" s="417">
        <f>T41+'[6]Dec-20'!T95</f>
        <v>0</v>
      </c>
      <c r="U93" s="417">
        <f>U41+'[6]Dec-20'!U95</f>
        <v>0</v>
      </c>
      <c r="V93" s="417">
        <f>V41+'[6]Dec-20'!V95</f>
        <v>0</v>
      </c>
      <c r="W93" s="417">
        <f>W41+'[6]Dec-20'!W95</f>
        <v>0</v>
      </c>
      <c r="X93" s="417">
        <f>X41+'[6]Dec-20'!X95</f>
        <v>0</v>
      </c>
      <c r="Y93" s="417">
        <f>Y41+'[6]Dec-20'!Y95</f>
        <v>0</v>
      </c>
      <c r="Z93" s="417">
        <f>Z41+'[6]Dec-20'!Z95</f>
        <v>0</v>
      </c>
      <c r="AA93" s="417">
        <f>AA41+'[6]Dec-20'!AA95</f>
        <v>0</v>
      </c>
      <c r="AB93" s="417">
        <f>AB41+'[6]Dec-20'!AB95</f>
        <v>0</v>
      </c>
      <c r="AC93" s="417">
        <f>AC41+'[6]Dec-20'!AC95</f>
        <v>0</v>
      </c>
      <c r="AD93" s="417">
        <f>AD41+'[6]Dec-20'!AD95</f>
        <v>0</v>
      </c>
      <c r="AE93" s="417">
        <f>AE41+'[6]Dec-20'!AE95</f>
        <v>0</v>
      </c>
      <c r="AF93" s="417">
        <f>AF41+'[6]Dec-20'!AF95</f>
        <v>0</v>
      </c>
      <c r="AG93" s="417">
        <f>AG41+'[6]Dec-20'!AG95</f>
        <v>0</v>
      </c>
      <c r="AH93" s="417">
        <f>AH41+'[6]Dec-20'!AH95</f>
        <v>0</v>
      </c>
      <c r="AI93" s="417">
        <f>AI41+'[6]Dec-20'!AI95</f>
        <v>0</v>
      </c>
      <c r="AJ93" s="417">
        <f>AJ41+'[6]Dec-20'!AJ95</f>
        <v>83</v>
      </c>
      <c r="AK93" s="417">
        <f>AK41+'[6]Dec-20'!AK95</f>
        <v>3955</v>
      </c>
      <c r="AL93" s="417">
        <f>AL41+'[6]Dec-20'!AL95</f>
        <v>4038</v>
      </c>
    </row>
    <row r="94" spans="1:41" s="422" customFormat="1" ht="104.25" customHeight="1" x14ac:dyDescent="0.2">
      <c r="A94" s="417">
        <v>26</v>
      </c>
      <c r="B94" s="568" t="s">
        <v>313</v>
      </c>
      <c r="C94" s="417">
        <f>C42+'[6]Dec-20'!C96</f>
        <v>0</v>
      </c>
      <c r="D94" s="417">
        <f>D42+'[6]Dec-20'!D96</f>
        <v>0</v>
      </c>
      <c r="E94" s="417">
        <f>E42+'[6]Dec-20'!E96</f>
        <v>0</v>
      </c>
      <c r="F94" s="417">
        <f>F42+'[6]Dec-20'!F96</f>
        <v>0</v>
      </c>
      <c r="G94" s="417">
        <f>G42+'[6]Dec-20'!G96</f>
        <v>0</v>
      </c>
      <c r="H94" s="417">
        <f>H42+'[6]Dec-20'!H96</f>
        <v>1214</v>
      </c>
      <c r="I94" s="417">
        <f>I42+'[6]Dec-20'!I96</f>
        <v>0</v>
      </c>
      <c r="J94" s="417">
        <f>J42+'[6]Dec-20'!J96</f>
        <v>0</v>
      </c>
      <c r="K94" s="417">
        <f>K42+'[6]Dec-20'!K96</f>
        <v>0</v>
      </c>
      <c r="L94" s="417">
        <f>L42+'[6]Dec-20'!L96</f>
        <v>2</v>
      </c>
      <c r="M94" s="417">
        <f>M42+'[6]Dec-20'!M96</f>
        <v>0</v>
      </c>
      <c r="N94" s="417">
        <f>N42+'[6]Dec-20'!N96</f>
        <v>0</v>
      </c>
      <c r="O94" s="417">
        <f>O42+'[6]Dec-20'!O96</f>
        <v>0</v>
      </c>
      <c r="P94" s="417">
        <f>P42+'[6]Dec-20'!P96</f>
        <v>0</v>
      </c>
      <c r="Q94" s="417">
        <f>Q42+'[6]Dec-20'!Q96</f>
        <v>0</v>
      </c>
      <c r="R94" s="417">
        <f>R42+'[6]Dec-20'!R96</f>
        <v>0</v>
      </c>
      <c r="S94" s="417">
        <f>S42+'[6]Dec-20'!S96</f>
        <v>0</v>
      </c>
      <c r="T94" s="417">
        <f>T42+'[6]Dec-20'!T96</f>
        <v>0</v>
      </c>
      <c r="U94" s="417">
        <f>U42+'[6]Dec-20'!U96</f>
        <v>0</v>
      </c>
      <c r="V94" s="417">
        <f>V42+'[6]Dec-20'!V96</f>
        <v>0</v>
      </c>
      <c r="W94" s="417">
        <f>W42+'[6]Dec-20'!W96</f>
        <v>0</v>
      </c>
      <c r="X94" s="417">
        <f>X42+'[6]Dec-20'!X96</f>
        <v>0</v>
      </c>
      <c r="Y94" s="417">
        <f>Y42+'[6]Dec-20'!Y96</f>
        <v>0</v>
      </c>
      <c r="Z94" s="417">
        <f>Z42+'[6]Dec-20'!Z96</f>
        <v>0</v>
      </c>
      <c r="AA94" s="417">
        <f>AA42+'[6]Dec-20'!AA96</f>
        <v>0</v>
      </c>
      <c r="AB94" s="417">
        <f>AB42+'[6]Dec-20'!AB96</f>
        <v>0</v>
      </c>
      <c r="AC94" s="417">
        <f>AC42+'[6]Dec-20'!AC96</f>
        <v>0</v>
      </c>
      <c r="AD94" s="417">
        <f>AD42+'[6]Dec-20'!AD96</f>
        <v>0</v>
      </c>
      <c r="AE94" s="417">
        <f>AE42+'[6]Dec-20'!AE96</f>
        <v>0</v>
      </c>
      <c r="AF94" s="417">
        <f>AF42+'[6]Dec-20'!AF96</f>
        <v>0</v>
      </c>
      <c r="AG94" s="417">
        <f>AG42+'[6]Dec-20'!AG96</f>
        <v>0</v>
      </c>
      <c r="AH94" s="417">
        <f>AH42+'[6]Dec-20'!AH96</f>
        <v>0</v>
      </c>
      <c r="AI94" s="417">
        <f>AI42+'[6]Dec-20'!AI96</f>
        <v>0</v>
      </c>
      <c r="AJ94" s="417">
        <f>AJ42+'[6]Dec-20'!AJ96</f>
        <v>0</v>
      </c>
      <c r="AK94" s="417">
        <f>AK42+'[6]Dec-20'!AK96</f>
        <v>1216</v>
      </c>
      <c r="AL94" s="417">
        <f>AL42+'[6]Dec-20'!AL96</f>
        <v>1216</v>
      </c>
    </row>
    <row r="95" spans="1:41" s="422" customFormat="1" ht="104.25" customHeight="1" x14ac:dyDescent="0.2">
      <c r="A95" s="417">
        <v>27</v>
      </c>
      <c r="B95" s="568" t="s">
        <v>314</v>
      </c>
      <c r="C95" s="417">
        <f>C43+'[6]Dec-20'!C97</f>
        <v>0</v>
      </c>
      <c r="D95" s="417">
        <f>D43+'[6]Dec-20'!D97</f>
        <v>0</v>
      </c>
      <c r="E95" s="417">
        <f>E43+'[6]Dec-20'!E97</f>
        <v>0</v>
      </c>
      <c r="F95" s="417">
        <f>F43+'[6]Dec-20'!F97</f>
        <v>0</v>
      </c>
      <c r="G95" s="417">
        <f>G43+'[6]Dec-20'!G97</f>
        <v>16</v>
      </c>
      <c r="H95" s="417">
        <f>H43+'[6]Dec-20'!H97</f>
        <v>3562</v>
      </c>
      <c r="I95" s="417">
        <f>I43+'[6]Dec-20'!I97</f>
        <v>0</v>
      </c>
      <c r="J95" s="417">
        <f>J43+'[6]Dec-20'!J97</f>
        <v>0</v>
      </c>
      <c r="K95" s="417">
        <f>K43+'[6]Dec-20'!K97</f>
        <v>9</v>
      </c>
      <c r="L95" s="417">
        <f>L43+'[6]Dec-20'!L97</f>
        <v>57</v>
      </c>
      <c r="M95" s="417">
        <f>M43+'[6]Dec-20'!M97</f>
        <v>2</v>
      </c>
      <c r="N95" s="417">
        <f>N43+'[6]Dec-20'!N97</f>
        <v>40</v>
      </c>
      <c r="O95" s="417">
        <f>O43+'[6]Dec-20'!O97</f>
        <v>0</v>
      </c>
      <c r="P95" s="417">
        <f>P43+'[6]Dec-20'!P97</f>
        <v>0</v>
      </c>
      <c r="Q95" s="417">
        <f>Q43+'[6]Dec-20'!Q97</f>
        <v>0</v>
      </c>
      <c r="R95" s="417">
        <f>R43+'[6]Dec-20'!R97</f>
        <v>0</v>
      </c>
      <c r="S95" s="417">
        <f>S43+'[6]Dec-20'!S97</f>
        <v>1</v>
      </c>
      <c r="T95" s="417">
        <f>T43+'[6]Dec-20'!T97</f>
        <v>2</v>
      </c>
      <c r="U95" s="417">
        <f>U43+'[6]Dec-20'!U97</f>
        <v>0</v>
      </c>
      <c r="V95" s="417">
        <f>V43+'[6]Dec-20'!V97</f>
        <v>0</v>
      </c>
      <c r="W95" s="417">
        <f>W43+'[6]Dec-20'!W97</f>
        <v>0</v>
      </c>
      <c r="X95" s="417">
        <f>X43+'[6]Dec-20'!X97</f>
        <v>0</v>
      </c>
      <c r="Y95" s="417">
        <f>Y43+'[6]Dec-20'!Y97</f>
        <v>0</v>
      </c>
      <c r="Z95" s="417">
        <f>Z43+'[6]Dec-20'!Z97</f>
        <v>0</v>
      </c>
      <c r="AA95" s="417">
        <f>AA43+'[6]Dec-20'!AA97</f>
        <v>0</v>
      </c>
      <c r="AB95" s="417">
        <f>AB43+'[6]Dec-20'!AB97</f>
        <v>0</v>
      </c>
      <c r="AC95" s="417">
        <f>AC43+'[6]Dec-20'!AC97</f>
        <v>0</v>
      </c>
      <c r="AD95" s="417">
        <f>AD43+'[6]Dec-20'!AD97</f>
        <v>0</v>
      </c>
      <c r="AE95" s="417">
        <f>AE43+'[6]Dec-20'!AE97</f>
        <v>0</v>
      </c>
      <c r="AF95" s="417">
        <f>AF43+'[6]Dec-20'!AF97</f>
        <v>0</v>
      </c>
      <c r="AG95" s="417">
        <f>AG43+'[6]Dec-20'!AG97</f>
        <v>0</v>
      </c>
      <c r="AH95" s="417">
        <f>AH43+'[6]Dec-20'!AH97</f>
        <v>0</v>
      </c>
      <c r="AI95" s="417">
        <f>AI43+'[6]Dec-20'!AI97</f>
        <v>0</v>
      </c>
      <c r="AJ95" s="417">
        <f>AJ43+'[6]Dec-20'!AJ97</f>
        <v>28</v>
      </c>
      <c r="AK95" s="417">
        <f>AK43+'[6]Dec-20'!AK97</f>
        <v>3661</v>
      </c>
      <c r="AL95" s="417">
        <f>AL43+'[6]Dec-20'!AL97</f>
        <v>3689</v>
      </c>
      <c r="AO95" s="296"/>
    </row>
    <row r="96" spans="1:41" s="422" customFormat="1" ht="104.25" customHeight="1" x14ac:dyDescent="0.2">
      <c r="A96" s="417">
        <v>28</v>
      </c>
      <c r="B96" s="568" t="s">
        <v>315</v>
      </c>
      <c r="C96" s="417">
        <f>C44+'[6]Dec-20'!C98</f>
        <v>0</v>
      </c>
      <c r="D96" s="417">
        <f>D44+'[6]Dec-20'!D98</f>
        <v>0</v>
      </c>
      <c r="E96" s="417">
        <f>E44+'[6]Dec-20'!E98</f>
        <v>0</v>
      </c>
      <c r="F96" s="417">
        <f>F44+'[6]Dec-20'!F98</f>
        <v>0</v>
      </c>
      <c r="G96" s="417">
        <f>G44+'[6]Dec-20'!G98</f>
        <v>26</v>
      </c>
      <c r="H96" s="417">
        <f>H44+'[6]Dec-20'!H98</f>
        <v>3340</v>
      </c>
      <c r="I96" s="417">
        <f>I44+'[6]Dec-20'!I98</f>
        <v>0</v>
      </c>
      <c r="J96" s="417">
        <f>J44+'[6]Dec-20'!J98</f>
        <v>0</v>
      </c>
      <c r="K96" s="417">
        <f>K44+'[6]Dec-20'!K98</f>
        <v>16</v>
      </c>
      <c r="L96" s="417">
        <f>L44+'[6]Dec-20'!L98</f>
        <v>88</v>
      </c>
      <c r="M96" s="417">
        <f>M44+'[6]Dec-20'!M98</f>
        <v>8</v>
      </c>
      <c r="N96" s="417">
        <f>N44+'[6]Dec-20'!N98</f>
        <v>75</v>
      </c>
      <c r="O96" s="417">
        <f>O44+'[6]Dec-20'!O98</f>
        <v>0</v>
      </c>
      <c r="P96" s="417">
        <f>P44+'[6]Dec-20'!P98</f>
        <v>0</v>
      </c>
      <c r="Q96" s="417">
        <f>Q44+'[6]Dec-20'!Q98</f>
        <v>0</v>
      </c>
      <c r="R96" s="417">
        <f>R44+'[6]Dec-20'!R98</f>
        <v>0</v>
      </c>
      <c r="S96" s="417">
        <f>S44+'[6]Dec-20'!S98</f>
        <v>6</v>
      </c>
      <c r="T96" s="417">
        <f>T44+'[6]Dec-20'!T98</f>
        <v>4</v>
      </c>
      <c r="U96" s="417">
        <f>U44+'[6]Dec-20'!U98</f>
        <v>0</v>
      </c>
      <c r="V96" s="417">
        <f>V44+'[6]Dec-20'!V98</f>
        <v>0</v>
      </c>
      <c r="W96" s="417">
        <f>W44+'[6]Dec-20'!W98</f>
        <v>0</v>
      </c>
      <c r="X96" s="417">
        <f>X44+'[6]Dec-20'!X98</f>
        <v>0</v>
      </c>
      <c r="Y96" s="417">
        <f>Y44+'[6]Dec-20'!Y98</f>
        <v>0</v>
      </c>
      <c r="Z96" s="417">
        <f>Z44+'[6]Dec-20'!Z98</f>
        <v>0</v>
      </c>
      <c r="AA96" s="417">
        <f>AA44+'[6]Dec-20'!AA98</f>
        <v>0</v>
      </c>
      <c r="AB96" s="417">
        <f>AB44+'[6]Dec-20'!AB98</f>
        <v>0</v>
      </c>
      <c r="AC96" s="417">
        <f>AC44+'[6]Dec-20'!AC98</f>
        <v>0</v>
      </c>
      <c r="AD96" s="417">
        <f>AD44+'[6]Dec-20'!AD98</f>
        <v>0</v>
      </c>
      <c r="AE96" s="417">
        <f>AE44+'[6]Dec-20'!AE98</f>
        <v>0</v>
      </c>
      <c r="AF96" s="417">
        <f>AF44+'[6]Dec-20'!AF98</f>
        <v>0</v>
      </c>
      <c r="AG96" s="417">
        <f>AG44+'[6]Dec-20'!AG98</f>
        <v>0</v>
      </c>
      <c r="AH96" s="417">
        <f>AH44+'[6]Dec-20'!AH98</f>
        <v>0</v>
      </c>
      <c r="AI96" s="417">
        <f>AI44+'[6]Dec-20'!AI98</f>
        <v>0</v>
      </c>
      <c r="AJ96" s="417">
        <f>AJ44+'[6]Dec-20'!AJ98</f>
        <v>56</v>
      </c>
      <c r="AK96" s="417">
        <f>AK44+'[6]Dec-20'!AK98</f>
        <v>3507</v>
      </c>
      <c r="AL96" s="417">
        <f>AL44+'[6]Dec-20'!AL98</f>
        <v>3563</v>
      </c>
      <c r="AO96" s="296"/>
    </row>
    <row r="97" spans="1:46" s="475" customFormat="1" ht="104.25" customHeight="1" x14ac:dyDescent="0.2">
      <c r="A97" s="689" t="s">
        <v>330</v>
      </c>
      <c r="B97" s="690"/>
      <c r="C97" s="416">
        <f>C45+'[6]Dec-20'!C99</f>
        <v>0</v>
      </c>
      <c r="D97" s="416">
        <f>D45+'[6]Dec-20'!D99</f>
        <v>0</v>
      </c>
      <c r="E97" s="416">
        <f>E45+'[6]Dec-20'!E99</f>
        <v>0</v>
      </c>
      <c r="F97" s="416">
        <f>F45+'[6]Dec-20'!F99</f>
        <v>0</v>
      </c>
      <c r="G97" s="416">
        <f>G45+'[6]Dec-20'!G99</f>
        <v>59</v>
      </c>
      <c r="H97" s="416">
        <f>H45+'[6]Dec-20'!H99</f>
        <v>11975</v>
      </c>
      <c r="I97" s="416">
        <f>I45+'[6]Dec-20'!I99</f>
        <v>0</v>
      </c>
      <c r="J97" s="416">
        <f>J45+'[6]Dec-20'!J99</f>
        <v>0</v>
      </c>
      <c r="K97" s="416">
        <f>K45+'[6]Dec-20'!K99</f>
        <v>50</v>
      </c>
      <c r="L97" s="416">
        <f>L45+'[6]Dec-20'!L99</f>
        <v>194</v>
      </c>
      <c r="M97" s="416">
        <f>M45+'[6]Dec-20'!M99</f>
        <v>50</v>
      </c>
      <c r="N97" s="416">
        <f>N45+'[6]Dec-20'!N99</f>
        <v>164</v>
      </c>
      <c r="O97" s="416">
        <f>O45+'[6]Dec-20'!O99</f>
        <v>0</v>
      </c>
      <c r="P97" s="416">
        <f>P45+'[6]Dec-20'!P99</f>
        <v>0</v>
      </c>
      <c r="Q97" s="416">
        <f>Q45+'[6]Dec-20'!Q99</f>
        <v>0</v>
      </c>
      <c r="R97" s="416">
        <f>R45+'[6]Dec-20'!R99</f>
        <v>0</v>
      </c>
      <c r="S97" s="416">
        <f>S45+'[6]Dec-20'!S99</f>
        <v>8</v>
      </c>
      <c r="T97" s="416">
        <f>T45+'[6]Dec-20'!T99</f>
        <v>6</v>
      </c>
      <c r="U97" s="416">
        <f>U45+'[6]Dec-20'!U99</f>
        <v>0</v>
      </c>
      <c r="V97" s="416">
        <f>V45+'[6]Dec-20'!V99</f>
        <v>0</v>
      </c>
      <c r="W97" s="416">
        <f>W45+'[6]Dec-20'!W99</f>
        <v>0</v>
      </c>
      <c r="X97" s="416">
        <f>X45+'[6]Dec-20'!X99</f>
        <v>0</v>
      </c>
      <c r="Y97" s="416">
        <f>Y45+'[6]Dec-20'!Y99</f>
        <v>0</v>
      </c>
      <c r="Z97" s="416">
        <f>Z45+'[6]Dec-20'!Z99</f>
        <v>0</v>
      </c>
      <c r="AA97" s="416">
        <f>AA45+'[6]Dec-20'!AA99</f>
        <v>0</v>
      </c>
      <c r="AB97" s="416">
        <f>AB45+'[6]Dec-20'!AB99</f>
        <v>0</v>
      </c>
      <c r="AC97" s="416">
        <f>AC45+'[6]Dec-20'!AC99</f>
        <v>0</v>
      </c>
      <c r="AD97" s="416">
        <f>AD45+'[6]Dec-20'!AD99</f>
        <v>0</v>
      </c>
      <c r="AE97" s="416">
        <f>AE45+'[6]Dec-20'!AE99</f>
        <v>0</v>
      </c>
      <c r="AF97" s="416">
        <f>AF45+'[6]Dec-20'!AF99</f>
        <v>0</v>
      </c>
      <c r="AG97" s="416">
        <f>AG45+'[6]Dec-20'!AG99</f>
        <v>0</v>
      </c>
      <c r="AH97" s="416">
        <f>AH45+'[6]Dec-20'!AH99</f>
        <v>0</v>
      </c>
      <c r="AI97" s="416">
        <f>AI45+'[6]Dec-20'!AI99</f>
        <v>0</v>
      </c>
      <c r="AJ97" s="416">
        <f>AJ45+'[6]Dec-20'!AJ99</f>
        <v>167</v>
      </c>
      <c r="AK97" s="416">
        <f>AK45+'[6]Dec-20'!AK99</f>
        <v>12339</v>
      </c>
      <c r="AL97" s="416">
        <f>AL45+'[6]Dec-20'!AL99</f>
        <v>12506</v>
      </c>
    </row>
    <row r="98" spans="1:46" s="422" customFormat="1" ht="104.25" customHeight="1" x14ac:dyDescent="0.2">
      <c r="A98" s="417">
        <v>29</v>
      </c>
      <c r="B98" s="568" t="s">
        <v>316</v>
      </c>
      <c r="C98" s="417">
        <f>C46+'[6]Dec-20'!C100</f>
        <v>0</v>
      </c>
      <c r="D98" s="417">
        <f>D46+'[6]Dec-20'!D100</f>
        <v>0</v>
      </c>
      <c r="E98" s="417">
        <f>E46+'[6]Dec-20'!E100</f>
        <v>0</v>
      </c>
      <c r="F98" s="417">
        <f>F46+'[6]Dec-20'!F100</f>
        <v>0</v>
      </c>
      <c r="G98" s="417">
        <f>G46+'[6]Dec-20'!G100</f>
        <v>0</v>
      </c>
      <c r="H98" s="417">
        <f>H46+'[6]Dec-20'!H100</f>
        <v>2326</v>
      </c>
      <c r="I98" s="417">
        <f>I46+'[6]Dec-20'!I100</f>
        <v>0</v>
      </c>
      <c r="J98" s="417">
        <f>J46+'[6]Dec-20'!J100</f>
        <v>0</v>
      </c>
      <c r="K98" s="417">
        <f>K46+'[6]Dec-20'!K100</f>
        <v>46</v>
      </c>
      <c r="L98" s="417">
        <f>L46+'[6]Dec-20'!L100</f>
        <v>489</v>
      </c>
      <c r="M98" s="417">
        <f>M46+'[6]Dec-20'!M100</f>
        <v>62</v>
      </c>
      <c r="N98" s="417">
        <f>N46+'[6]Dec-20'!N100</f>
        <v>487</v>
      </c>
      <c r="O98" s="417">
        <f>O46+'[6]Dec-20'!O100</f>
        <v>3</v>
      </c>
      <c r="P98" s="417">
        <f>P46+'[6]Dec-20'!P100</f>
        <v>0</v>
      </c>
      <c r="Q98" s="417">
        <f>Q46+'[6]Dec-20'!Q100</f>
        <v>1</v>
      </c>
      <c r="R98" s="417">
        <f>R46+'[6]Dec-20'!R100</f>
        <v>0</v>
      </c>
      <c r="S98" s="417">
        <f>S46+'[6]Dec-20'!S100</f>
        <v>1</v>
      </c>
      <c r="T98" s="417">
        <f>T46+'[6]Dec-20'!T100</f>
        <v>2</v>
      </c>
      <c r="U98" s="417">
        <f>U46+'[6]Dec-20'!U100</f>
        <v>0</v>
      </c>
      <c r="V98" s="417">
        <f>V46+'[6]Dec-20'!V100</f>
        <v>0</v>
      </c>
      <c r="W98" s="417">
        <f>W46+'[6]Dec-20'!W100</f>
        <v>0</v>
      </c>
      <c r="X98" s="417">
        <f>X46+'[6]Dec-20'!X100</f>
        <v>0</v>
      </c>
      <c r="Y98" s="417">
        <f>Y46+'[6]Dec-20'!Y100</f>
        <v>0</v>
      </c>
      <c r="Z98" s="417">
        <f>Z46+'[6]Dec-20'!Z100</f>
        <v>3</v>
      </c>
      <c r="AA98" s="417">
        <f>AA46+'[6]Dec-20'!AA100</f>
        <v>0</v>
      </c>
      <c r="AB98" s="417">
        <f>AB46+'[6]Dec-20'!AB100</f>
        <v>0</v>
      </c>
      <c r="AC98" s="417">
        <f>AC46+'[6]Dec-20'!AC100</f>
        <v>0</v>
      </c>
      <c r="AD98" s="417">
        <f>AD46+'[6]Dec-20'!AD100</f>
        <v>0</v>
      </c>
      <c r="AE98" s="417">
        <f>AE46+'[6]Dec-20'!AE100</f>
        <v>0</v>
      </c>
      <c r="AF98" s="417">
        <f>AF46+'[6]Dec-20'!AF100</f>
        <v>0</v>
      </c>
      <c r="AG98" s="417">
        <f>AG46+'[6]Dec-20'!AG100</f>
        <v>0</v>
      </c>
      <c r="AH98" s="417">
        <f>AH46+'[6]Dec-20'!AH100</f>
        <v>0</v>
      </c>
      <c r="AI98" s="417">
        <f>AI46+'[6]Dec-20'!AI100</f>
        <v>0</v>
      </c>
      <c r="AJ98" s="417">
        <f>AJ46+'[6]Dec-20'!AJ100</f>
        <v>113</v>
      </c>
      <c r="AK98" s="417">
        <f>AK46+'[6]Dec-20'!AK100</f>
        <v>3307</v>
      </c>
      <c r="AL98" s="417">
        <f>AL46+'[6]Dec-20'!AL100</f>
        <v>3420</v>
      </c>
      <c r="AO98" s="296"/>
    </row>
    <row r="99" spans="1:46" s="422" customFormat="1" ht="104.25" customHeight="1" x14ac:dyDescent="0.2">
      <c r="A99" s="417">
        <v>30</v>
      </c>
      <c r="B99" s="568" t="s">
        <v>317</v>
      </c>
      <c r="C99" s="417">
        <f>C47+'[6]Dec-20'!C101</f>
        <v>0</v>
      </c>
      <c r="D99" s="417">
        <f>D47+'[6]Dec-20'!D101</f>
        <v>0</v>
      </c>
      <c r="E99" s="417">
        <f>E47+'[6]Dec-20'!E101</f>
        <v>0</v>
      </c>
      <c r="F99" s="417">
        <f>F47+'[6]Dec-20'!F101</f>
        <v>0</v>
      </c>
      <c r="G99" s="417">
        <f>G47+'[6]Dec-20'!G101</f>
        <v>1</v>
      </c>
      <c r="H99" s="417">
        <f>H47+'[6]Dec-20'!H101</f>
        <v>1090</v>
      </c>
      <c r="I99" s="417">
        <f>I47+'[6]Dec-20'!I101</f>
        <v>0</v>
      </c>
      <c r="J99" s="417">
        <f>J47+'[6]Dec-20'!J101</f>
        <v>0</v>
      </c>
      <c r="K99" s="417">
        <f>K47+'[6]Dec-20'!K101</f>
        <v>1</v>
      </c>
      <c r="L99" s="417">
        <f>L47+'[6]Dec-20'!L101</f>
        <v>13</v>
      </c>
      <c r="M99" s="417">
        <f>M47+'[6]Dec-20'!M101</f>
        <v>1</v>
      </c>
      <c r="N99" s="417">
        <f>N47+'[6]Dec-20'!N101</f>
        <v>5</v>
      </c>
      <c r="O99" s="417">
        <f>O47+'[6]Dec-20'!O101</f>
        <v>0</v>
      </c>
      <c r="P99" s="417">
        <f>P47+'[6]Dec-20'!P101</f>
        <v>0</v>
      </c>
      <c r="Q99" s="417">
        <f>Q47+'[6]Dec-20'!Q101</f>
        <v>0</v>
      </c>
      <c r="R99" s="417">
        <f>R47+'[6]Dec-20'!R101</f>
        <v>0</v>
      </c>
      <c r="S99" s="417">
        <f>S47+'[6]Dec-20'!S101</f>
        <v>0</v>
      </c>
      <c r="T99" s="417">
        <f>T47+'[6]Dec-20'!T101</f>
        <v>0</v>
      </c>
      <c r="U99" s="417">
        <f>U47+'[6]Dec-20'!U101</f>
        <v>0</v>
      </c>
      <c r="V99" s="417">
        <f>V47+'[6]Dec-20'!V101</f>
        <v>0</v>
      </c>
      <c r="W99" s="417">
        <f>W47+'[6]Dec-20'!W101</f>
        <v>0</v>
      </c>
      <c r="X99" s="417">
        <f>X47+'[6]Dec-20'!X101</f>
        <v>0</v>
      </c>
      <c r="Y99" s="417">
        <f>Y47+'[6]Dec-20'!Y101</f>
        <v>0</v>
      </c>
      <c r="Z99" s="417">
        <f>Z47+'[6]Dec-20'!Z101</f>
        <v>0</v>
      </c>
      <c r="AA99" s="417">
        <f>AA47+'[6]Dec-20'!AA101</f>
        <v>0</v>
      </c>
      <c r="AB99" s="417">
        <f>AB47+'[6]Dec-20'!AB101</f>
        <v>1</v>
      </c>
      <c r="AC99" s="417">
        <f>AC47+'[6]Dec-20'!AC101</f>
        <v>0</v>
      </c>
      <c r="AD99" s="417">
        <f>AD47+'[6]Dec-20'!AD101</f>
        <v>0</v>
      </c>
      <c r="AE99" s="417">
        <f>AE47+'[6]Dec-20'!AE101</f>
        <v>0</v>
      </c>
      <c r="AF99" s="417">
        <f>AF47+'[6]Dec-20'!AF101</f>
        <v>0</v>
      </c>
      <c r="AG99" s="417">
        <f>AG47+'[6]Dec-20'!AG101</f>
        <v>0</v>
      </c>
      <c r="AH99" s="417">
        <f>AH47+'[6]Dec-20'!AH101</f>
        <v>0</v>
      </c>
      <c r="AI99" s="417">
        <f>AI47+'[6]Dec-20'!AI101</f>
        <v>0</v>
      </c>
      <c r="AJ99" s="417">
        <f>AJ47+'[6]Dec-20'!AJ101</f>
        <v>3</v>
      </c>
      <c r="AK99" s="417">
        <f>AK47+'[6]Dec-20'!AK101</f>
        <v>1109</v>
      </c>
      <c r="AL99" s="417">
        <f>AL47+'[6]Dec-20'!AL101</f>
        <v>1112</v>
      </c>
      <c r="AO99" s="296"/>
    </row>
    <row r="100" spans="1:46" s="422" customFormat="1" ht="104.25" customHeight="1" x14ac:dyDescent="0.2">
      <c r="A100" s="417">
        <v>31</v>
      </c>
      <c r="B100" s="568" t="s">
        <v>318</v>
      </c>
      <c r="C100" s="417">
        <f>C48+'[6]Dec-20'!C102</f>
        <v>0</v>
      </c>
      <c r="D100" s="417">
        <f>D48+'[6]Dec-20'!D102</f>
        <v>0</v>
      </c>
      <c r="E100" s="417">
        <f>E48+'[6]Dec-20'!E102</f>
        <v>0</v>
      </c>
      <c r="F100" s="417">
        <f>F48+'[6]Dec-20'!F102</f>
        <v>0</v>
      </c>
      <c r="G100" s="417">
        <f>G48+'[6]Dec-20'!G102</f>
        <v>52</v>
      </c>
      <c r="H100" s="417">
        <f>H48+'[6]Dec-20'!H102</f>
        <v>3814</v>
      </c>
      <c r="I100" s="417">
        <f>I48+'[6]Dec-20'!I102</f>
        <v>0</v>
      </c>
      <c r="J100" s="417">
        <f>J48+'[6]Dec-20'!J102</f>
        <v>0</v>
      </c>
      <c r="K100" s="417">
        <f>K48+'[6]Dec-20'!K102</f>
        <v>81</v>
      </c>
      <c r="L100" s="417">
        <f>L48+'[6]Dec-20'!L102</f>
        <v>480</v>
      </c>
      <c r="M100" s="417">
        <f>M48+'[6]Dec-20'!M102</f>
        <v>129</v>
      </c>
      <c r="N100" s="417">
        <f>N48+'[6]Dec-20'!N102</f>
        <v>200</v>
      </c>
      <c r="O100" s="417">
        <f>O48+'[6]Dec-20'!O102</f>
        <v>0</v>
      </c>
      <c r="P100" s="417">
        <f>P48+'[6]Dec-20'!P102</f>
        <v>0</v>
      </c>
      <c r="Q100" s="417">
        <f>Q48+'[6]Dec-20'!Q102</f>
        <v>0</v>
      </c>
      <c r="R100" s="417">
        <f>R48+'[6]Dec-20'!R102</f>
        <v>0</v>
      </c>
      <c r="S100" s="417">
        <f>S48+'[6]Dec-20'!S102</f>
        <v>3</v>
      </c>
      <c r="T100" s="417">
        <f>T48+'[6]Dec-20'!T102</f>
        <v>0</v>
      </c>
      <c r="U100" s="417">
        <f>U48+'[6]Dec-20'!U102</f>
        <v>0</v>
      </c>
      <c r="V100" s="417">
        <f>V48+'[6]Dec-20'!V102</f>
        <v>0</v>
      </c>
      <c r="W100" s="417">
        <f>W48+'[6]Dec-20'!W102</f>
        <v>0</v>
      </c>
      <c r="X100" s="417">
        <f>X48+'[6]Dec-20'!X102</f>
        <v>0</v>
      </c>
      <c r="Y100" s="417">
        <f>Y48+'[6]Dec-20'!Y102</f>
        <v>0</v>
      </c>
      <c r="Z100" s="417">
        <f>Z48+'[6]Dec-20'!Z102</f>
        <v>0</v>
      </c>
      <c r="AA100" s="417">
        <f>AA48+'[6]Dec-20'!AA102</f>
        <v>0</v>
      </c>
      <c r="AB100" s="417">
        <f>AB48+'[6]Dec-20'!AB102</f>
        <v>0</v>
      </c>
      <c r="AC100" s="417">
        <f>AC48+'[6]Dec-20'!AC102</f>
        <v>0</v>
      </c>
      <c r="AD100" s="417">
        <f>AD48+'[6]Dec-20'!AD102</f>
        <v>0</v>
      </c>
      <c r="AE100" s="417">
        <f>AE48+'[6]Dec-20'!AE102</f>
        <v>0</v>
      </c>
      <c r="AF100" s="417">
        <f>AF48+'[6]Dec-20'!AF102</f>
        <v>0</v>
      </c>
      <c r="AG100" s="417">
        <f>AG48+'[6]Dec-20'!AG102</f>
        <v>0</v>
      </c>
      <c r="AH100" s="417">
        <f>AH48+'[6]Dec-20'!AH102</f>
        <v>0</v>
      </c>
      <c r="AI100" s="417">
        <f>AI48+'[6]Dec-20'!AI102</f>
        <v>0</v>
      </c>
      <c r="AJ100" s="417">
        <f>AJ48+'[6]Dec-20'!AJ102</f>
        <v>265</v>
      </c>
      <c r="AK100" s="417">
        <f>AK48+'[6]Dec-20'!AK102</f>
        <v>4494</v>
      </c>
      <c r="AL100" s="417">
        <f>AL48+'[6]Dec-20'!AL102</f>
        <v>4759</v>
      </c>
    </row>
    <row r="101" spans="1:46" s="422" customFormat="1" ht="104.25" customHeight="1" x14ac:dyDescent="0.2">
      <c r="A101" s="417">
        <v>32</v>
      </c>
      <c r="B101" s="568" t="s">
        <v>319</v>
      </c>
      <c r="C101" s="417">
        <f>C49+'[6]Dec-20'!C103</f>
        <v>0</v>
      </c>
      <c r="D101" s="417">
        <f>D49+'[6]Dec-20'!D103</f>
        <v>0</v>
      </c>
      <c r="E101" s="417">
        <f>E49+'[6]Dec-20'!E103</f>
        <v>0</v>
      </c>
      <c r="F101" s="417">
        <f>F49+'[6]Dec-20'!F103</f>
        <v>0</v>
      </c>
      <c r="G101" s="417">
        <f>G49+'[6]Dec-20'!G103</f>
        <v>0</v>
      </c>
      <c r="H101" s="417">
        <f>H49+'[6]Dec-20'!H103</f>
        <v>983</v>
      </c>
      <c r="I101" s="417">
        <f>I49+'[6]Dec-20'!I103</f>
        <v>0</v>
      </c>
      <c r="J101" s="417">
        <f>J49+'[6]Dec-20'!J103</f>
        <v>0</v>
      </c>
      <c r="K101" s="417">
        <f>K49+'[6]Dec-20'!K103</f>
        <v>0</v>
      </c>
      <c r="L101" s="417">
        <f>L49+'[6]Dec-20'!L103</f>
        <v>1</v>
      </c>
      <c r="M101" s="417">
        <f>M49+'[6]Dec-20'!M103</f>
        <v>0</v>
      </c>
      <c r="N101" s="417">
        <f>N49+'[6]Dec-20'!N103</f>
        <v>0</v>
      </c>
      <c r="O101" s="417">
        <f>O49+'[6]Dec-20'!O103</f>
        <v>0</v>
      </c>
      <c r="P101" s="417">
        <f>P49+'[6]Dec-20'!P103</f>
        <v>0</v>
      </c>
      <c r="Q101" s="417">
        <f>Q49+'[6]Dec-20'!Q103</f>
        <v>0</v>
      </c>
      <c r="R101" s="417">
        <f>R49+'[6]Dec-20'!R103</f>
        <v>0</v>
      </c>
      <c r="S101" s="417">
        <f>S49+'[6]Dec-20'!S103</f>
        <v>0</v>
      </c>
      <c r="T101" s="417">
        <f>T49+'[6]Dec-20'!T103</f>
        <v>0</v>
      </c>
      <c r="U101" s="417">
        <f>U49+'[6]Dec-20'!U103</f>
        <v>0</v>
      </c>
      <c r="V101" s="417">
        <f>V49+'[6]Dec-20'!V103</f>
        <v>0</v>
      </c>
      <c r="W101" s="417">
        <f>W49+'[6]Dec-20'!W103</f>
        <v>0</v>
      </c>
      <c r="X101" s="417">
        <f>X49+'[6]Dec-20'!X103</f>
        <v>0</v>
      </c>
      <c r="Y101" s="417">
        <f>Y49+'[6]Dec-20'!Y103</f>
        <v>0</v>
      </c>
      <c r="Z101" s="417">
        <f>Z49+'[6]Dec-20'!Z103</f>
        <v>0</v>
      </c>
      <c r="AA101" s="417">
        <f>AA49+'[6]Dec-20'!AA103</f>
        <v>0</v>
      </c>
      <c r="AB101" s="417">
        <f>AB49+'[6]Dec-20'!AB103</f>
        <v>0</v>
      </c>
      <c r="AC101" s="417">
        <f>AC49+'[6]Dec-20'!AC103</f>
        <v>0</v>
      </c>
      <c r="AD101" s="417">
        <f>AD49+'[6]Dec-20'!AD103</f>
        <v>0</v>
      </c>
      <c r="AE101" s="417">
        <f>AE49+'[6]Dec-20'!AE103</f>
        <v>0</v>
      </c>
      <c r="AF101" s="417">
        <f>AF49+'[6]Dec-20'!AF103</f>
        <v>0</v>
      </c>
      <c r="AG101" s="417">
        <f>AG49+'[6]Dec-20'!AG103</f>
        <v>0</v>
      </c>
      <c r="AH101" s="417">
        <f>AH49+'[6]Dec-20'!AH103</f>
        <v>0</v>
      </c>
      <c r="AI101" s="417">
        <f>AI49+'[6]Dec-20'!AI103</f>
        <v>0</v>
      </c>
      <c r="AJ101" s="417">
        <f>AJ49+'[6]Dec-20'!AJ103</f>
        <v>0</v>
      </c>
      <c r="AK101" s="417">
        <f>AK49+'[6]Dec-20'!AK103</f>
        <v>984</v>
      </c>
      <c r="AL101" s="417">
        <f>AL49+'[6]Dec-20'!AL103</f>
        <v>984</v>
      </c>
      <c r="AO101" s="296"/>
    </row>
    <row r="102" spans="1:46" s="475" customFormat="1" ht="104.25" customHeight="1" x14ac:dyDescent="0.2">
      <c r="A102" s="689" t="s">
        <v>331</v>
      </c>
      <c r="B102" s="690"/>
      <c r="C102" s="416">
        <f>C50+'[6]Dec-20'!C104</f>
        <v>0</v>
      </c>
      <c r="D102" s="416">
        <f>D50+'[6]Dec-20'!D104</f>
        <v>0</v>
      </c>
      <c r="E102" s="416">
        <f>E50+'[6]Dec-20'!E104</f>
        <v>0</v>
      </c>
      <c r="F102" s="416">
        <f>F50+'[6]Dec-20'!F104</f>
        <v>0</v>
      </c>
      <c r="G102" s="416">
        <f>G50+'[6]Dec-20'!G104</f>
        <v>53</v>
      </c>
      <c r="H102" s="416">
        <f>H50+'[6]Dec-20'!H104</f>
        <v>8213</v>
      </c>
      <c r="I102" s="416">
        <f>I50+'[6]Dec-20'!I104</f>
        <v>0</v>
      </c>
      <c r="J102" s="416">
        <f>J50+'[6]Dec-20'!J104</f>
        <v>0</v>
      </c>
      <c r="K102" s="416">
        <f>K50+'[6]Dec-20'!K104</f>
        <v>128</v>
      </c>
      <c r="L102" s="416">
        <f>L50+'[6]Dec-20'!L104</f>
        <v>983</v>
      </c>
      <c r="M102" s="416">
        <f>M50+'[6]Dec-20'!M104</f>
        <v>192</v>
      </c>
      <c r="N102" s="416">
        <f>N50+'[6]Dec-20'!N104</f>
        <v>692</v>
      </c>
      <c r="O102" s="416">
        <f>O50+'[6]Dec-20'!O104</f>
        <v>3</v>
      </c>
      <c r="P102" s="416">
        <f>P50+'[6]Dec-20'!P104</f>
        <v>0</v>
      </c>
      <c r="Q102" s="416">
        <f>Q50+'[6]Dec-20'!Q104</f>
        <v>1</v>
      </c>
      <c r="R102" s="416">
        <f>R50+'[6]Dec-20'!R104</f>
        <v>0</v>
      </c>
      <c r="S102" s="416">
        <f>S50+'[6]Dec-20'!S104</f>
        <v>4</v>
      </c>
      <c r="T102" s="416">
        <f>T50+'[6]Dec-20'!T104</f>
        <v>2</v>
      </c>
      <c r="U102" s="416">
        <f>U50+'[6]Dec-20'!U104</f>
        <v>0</v>
      </c>
      <c r="V102" s="416">
        <f>V50+'[6]Dec-20'!V104</f>
        <v>0</v>
      </c>
      <c r="W102" s="416">
        <f>W50+'[6]Dec-20'!W104</f>
        <v>0</v>
      </c>
      <c r="X102" s="416">
        <f>X50+'[6]Dec-20'!X104</f>
        <v>0</v>
      </c>
      <c r="Y102" s="416">
        <f>Y50+'[6]Dec-20'!Y104</f>
        <v>0</v>
      </c>
      <c r="Z102" s="416">
        <f>Z50+'[6]Dec-20'!Z104</f>
        <v>3</v>
      </c>
      <c r="AA102" s="416">
        <f>AA50+'[6]Dec-20'!AA104</f>
        <v>0</v>
      </c>
      <c r="AB102" s="416">
        <f>AB50+'[6]Dec-20'!AB104</f>
        <v>1</v>
      </c>
      <c r="AC102" s="416">
        <f>AC50+'[6]Dec-20'!AC104</f>
        <v>0</v>
      </c>
      <c r="AD102" s="416">
        <f>AD50+'[6]Dec-20'!AD104</f>
        <v>0</v>
      </c>
      <c r="AE102" s="416">
        <f>AE50+'[6]Dec-20'!AE104</f>
        <v>0</v>
      </c>
      <c r="AF102" s="416">
        <f>AF50+'[6]Dec-20'!AF104</f>
        <v>0</v>
      </c>
      <c r="AG102" s="416">
        <f>AG50+'[6]Dec-20'!AG104</f>
        <v>0</v>
      </c>
      <c r="AH102" s="416">
        <f>AH50+'[6]Dec-20'!AH104</f>
        <v>0</v>
      </c>
      <c r="AI102" s="416">
        <f>AI50+'[6]Dec-20'!AI104</f>
        <v>0</v>
      </c>
      <c r="AJ102" s="416">
        <f>AJ50+'[6]Dec-20'!AJ104</f>
        <v>381</v>
      </c>
      <c r="AK102" s="416">
        <f>AK50+'[6]Dec-20'!AK104</f>
        <v>9894</v>
      </c>
      <c r="AL102" s="416">
        <f>AL50+'[6]Dec-20'!AL104</f>
        <v>10275</v>
      </c>
      <c r="AM102" s="255"/>
      <c r="AO102" s="255"/>
    </row>
    <row r="103" spans="1:46" s="475" customFormat="1" ht="104.25" customHeight="1" x14ac:dyDescent="0.2">
      <c r="A103" s="689" t="s">
        <v>332</v>
      </c>
      <c r="B103" s="690"/>
      <c r="C103" s="416">
        <f>C51+'[6]Dec-20'!C105</f>
        <v>0</v>
      </c>
      <c r="D103" s="416">
        <f>D51+'[6]Dec-20'!D105</f>
        <v>0</v>
      </c>
      <c r="E103" s="416">
        <f>E51+'[6]Dec-20'!E105</f>
        <v>0</v>
      </c>
      <c r="F103" s="416">
        <f>F51+'[6]Dec-20'!F105</f>
        <v>0</v>
      </c>
      <c r="G103" s="416">
        <f>G51+'[6]Dec-20'!G105</f>
        <v>112</v>
      </c>
      <c r="H103" s="416">
        <f>H51+'[6]Dec-20'!H105</f>
        <v>20188</v>
      </c>
      <c r="I103" s="416">
        <f>I51+'[6]Dec-20'!I105</f>
        <v>0</v>
      </c>
      <c r="J103" s="416">
        <f>J51+'[6]Dec-20'!J105</f>
        <v>0</v>
      </c>
      <c r="K103" s="416">
        <f>K51+'[6]Dec-20'!K105</f>
        <v>178</v>
      </c>
      <c r="L103" s="416">
        <f>L51+'[6]Dec-20'!L105</f>
        <v>1177</v>
      </c>
      <c r="M103" s="416">
        <f>M51+'[6]Dec-20'!M105</f>
        <v>242</v>
      </c>
      <c r="N103" s="416">
        <f>N51+'[6]Dec-20'!N105</f>
        <v>856</v>
      </c>
      <c r="O103" s="416">
        <f>O51+'[6]Dec-20'!O105</f>
        <v>3</v>
      </c>
      <c r="P103" s="416">
        <f>P51+'[6]Dec-20'!P105</f>
        <v>0</v>
      </c>
      <c r="Q103" s="416">
        <f>Q51+'[6]Dec-20'!Q105</f>
        <v>1</v>
      </c>
      <c r="R103" s="416">
        <f>R51+'[6]Dec-20'!R105</f>
        <v>0</v>
      </c>
      <c r="S103" s="416">
        <f>S51+'[6]Dec-20'!S105</f>
        <v>12</v>
      </c>
      <c r="T103" s="416">
        <f>T51+'[6]Dec-20'!T105</f>
        <v>8</v>
      </c>
      <c r="U103" s="416">
        <f>U51+'[6]Dec-20'!U105</f>
        <v>0</v>
      </c>
      <c r="V103" s="416">
        <f>V51+'[6]Dec-20'!V105</f>
        <v>0</v>
      </c>
      <c r="W103" s="416">
        <f>W51+'[6]Dec-20'!W105</f>
        <v>0</v>
      </c>
      <c r="X103" s="416">
        <f>X51+'[6]Dec-20'!X105</f>
        <v>0</v>
      </c>
      <c r="Y103" s="416">
        <f>Y51+'[6]Dec-20'!Y105</f>
        <v>0</v>
      </c>
      <c r="Z103" s="416">
        <f>Z51+'[6]Dec-20'!Z105</f>
        <v>3</v>
      </c>
      <c r="AA103" s="416">
        <f>AA51+'[6]Dec-20'!AA105</f>
        <v>0</v>
      </c>
      <c r="AB103" s="416">
        <f>AB51+'[6]Dec-20'!AB105</f>
        <v>1</v>
      </c>
      <c r="AC103" s="416">
        <f>AC51+'[6]Dec-20'!AC105</f>
        <v>0</v>
      </c>
      <c r="AD103" s="416">
        <f>AD51+'[6]Dec-20'!AD105</f>
        <v>0</v>
      </c>
      <c r="AE103" s="416">
        <f>AE51+'[6]Dec-20'!AE105</f>
        <v>0</v>
      </c>
      <c r="AF103" s="416">
        <f>AF51+'[6]Dec-20'!AF105</f>
        <v>0</v>
      </c>
      <c r="AG103" s="416">
        <f>AG51+'[6]Dec-20'!AG105</f>
        <v>0</v>
      </c>
      <c r="AH103" s="416">
        <f>AH51+'[6]Dec-20'!AH105</f>
        <v>0</v>
      </c>
      <c r="AI103" s="416">
        <f>AI51+'[6]Dec-20'!AI105</f>
        <v>0</v>
      </c>
      <c r="AJ103" s="416">
        <f>AJ51+'[6]Dec-20'!AJ105</f>
        <v>548</v>
      </c>
      <c r="AK103" s="416">
        <f>AK51+'[6]Dec-20'!AK105</f>
        <v>22233</v>
      </c>
      <c r="AL103" s="416">
        <f>AL51+'[6]Dec-20'!AL105</f>
        <v>22781</v>
      </c>
    </row>
    <row r="104" spans="1:46" s="475" customFormat="1" ht="104.25" customHeight="1" x14ac:dyDescent="0.2">
      <c r="A104" s="689" t="s">
        <v>333</v>
      </c>
      <c r="B104" s="690"/>
      <c r="C104" s="416">
        <f>C52+'[6]Dec-20'!C106</f>
        <v>0</v>
      </c>
      <c r="D104" s="416">
        <f>D52+'[6]Dec-20'!D106</f>
        <v>0</v>
      </c>
      <c r="E104" s="416">
        <f>E52+'[6]Dec-20'!E106</f>
        <v>0</v>
      </c>
      <c r="F104" s="416">
        <f>F52+'[6]Dec-20'!F106</f>
        <v>0</v>
      </c>
      <c r="G104" s="416">
        <f>G52+'[6]Dec-20'!G106</f>
        <v>630</v>
      </c>
      <c r="H104" s="416">
        <f>H52+'[6]Dec-20'!H106</f>
        <v>27567</v>
      </c>
      <c r="I104" s="416">
        <f>I52+'[6]Dec-20'!I106</f>
        <v>0</v>
      </c>
      <c r="J104" s="416">
        <f>J52+'[6]Dec-20'!J106</f>
        <v>0</v>
      </c>
      <c r="K104" s="416">
        <f>K52+'[6]Dec-20'!K106</f>
        <v>1562</v>
      </c>
      <c r="L104" s="416">
        <f>L52+'[6]Dec-20'!L106</f>
        <v>1811</v>
      </c>
      <c r="M104" s="416">
        <f>M52+'[6]Dec-20'!M106</f>
        <v>1003</v>
      </c>
      <c r="N104" s="416">
        <f>N52+'[6]Dec-20'!N106</f>
        <v>1370</v>
      </c>
      <c r="O104" s="416">
        <f>O52+'[6]Dec-20'!O106</f>
        <v>4</v>
      </c>
      <c r="P104" s="416">
        <f>P52+'[6]Dec-20'!P106</f>
        <v>0</v>
      </c>
      <c r="Q104" s="416">
        <f>Q52+'[6]Dec-20'!Q106</f>
        <v>1</v>
      </c>
      <c r="R104" s="416">
        <f>R52+'[6]Dec-20'!R106</f>
        <v>5</v>
      </c>
      <c r="S104" s="416">
        <f>S52+'[6]Dec-20'!S106</f>
        <v>859</v>
      </c>
      <c r="T104" s="416">
        <f>T52+'[6]Dec-20'!T106</f>
        <v>159</v>
      </c>
      <c r="U104" s="416">
        <f>U52+'[6]Dec-20'!U106</f>
        <v>23</v>
      </c>
      <c r="V104" s="416">
        <f>V52+'[6]Dec-20'!V106</f>
        <v>1</v>
      </c>
      <c r="W104" s="416">
        <f>W52+'[6]Dec-20'!W106</f>
        <v>0</v>
      </c>
      <c r="X104" s="416">
        <f>X52+'[6]Dec-20'!X106</f>
        <v>0</v>
      </c>
      <c r="Y104" s="416">
        <f>Y52+'[6]Dec-20'!Y106</f>
        <v>219</v>
      </c>
      <c r="Z104" s="416">
        <f>Z52+'[6]Dec-20'!Z106</f>
        <v>28</v>
      </c>
      <c r="AA104" s="416">
        <f>AA52+'[6]Dec-20'!AA106</f>
        <v>0</v>
      </c>
      <c r="AB104" s="416">
        <f>AB52+'[6]Dec-20'!AB106</f>
        <v>1</v>
      </c>
      <c r="AC104" s="416">
        <f>AC52+'[6]Dec-20'!AC106</f>
        <v>3</v>
      </c>
      <c r="AD104" s="416">
        <f>AD52+'[6]Dec-20'!AD106</f>
        <v>0</v>
      </c>
      <c r="AE104" s="416">
        <f>AE52+'[6]Dec-20'!AE106</f>
        <v>0</v>
      </c>
      <c r="AF104" s="416">
        <f>AF52+'[6]Dec-20'!AF106</f>
        <v>0</v>
      </c>
      <c r="AG104" s="416">
        <f>AG52+'[6]Dec-20'!AG106</f>
        <v>1</v>
      </c>
      <c r="AH104" s="416">
        <f>AH52+'[6]Dec-20'!AH106</f>
        <v>3</v>
      </c>
      <c r="AI104" s="416">
        <f>AI52+'[6]Dec-20'!AI106</f>
        <v>49</v>
      </c>
      <c r="AJ104" s="416">
        <f>AJ52+'[6]Dec-20'!AJ106</f>
        <v>4357</v>
      </c>
      <c r="AK104" s="416">
        <f>AK52+'[6]Dec-20'!AK106</f>
        <v>30942</v>
      </c>
      <c r="AL104" s="416">
        <f>AL52+'[6]Dec-20'!AL106</f>
        <v>35299</v>
      </c>
      <c r="AM104" s="449"/>
      <c r="AO104" s="255"/>
      <c r="AP104" s="450"/>
    </row>
    <row r="105" spans="1:46" s="99" customFormat="1" ht="104.25" customHeight="1" x14ac:dyDescent="0.2">
      <c r="A105" s="554"/>
      <c r="B105" s="569"/>
      <c r="C105" s="370"/>
      <c r="D105" s="370"/>
      <c r="E105" s="370"/>
      <c r="F105" s="370"/>
      <c r="G105" s="370"/>
      <c r="H105" s="370">
        <f>C104+D104+E104+F104+G104+H104</f>
        <v>28197</v>
      </c>
      <c r="I105" s="370"/>
      <c r="J105" s="370"/>
      <c r="K105" s="370"/>
      <c r="L105" s="370">
        <f>I104+J104+K104+L104</f>
        <v>3373</v>
      </c>
      <c r="M105" s="370"/>
      <c r="N105" s="370">
        <f>M104+N104+O104+P104</f>
        <v>2377</v>
      </c>
      <c r="O105" s="370"/>
      <c r="P105" s="370"/>
      <c r="Q105" s="370"/>
      <c r="R105" s="370"/>
      <c r="S105" s="370">
        <f>Q104+R104+S104+T104+U104+V104</f>
        <v>1048</v>
      </c>
      <c r="T105" s="370"/>
      <c r="U105" s="370"/>
      <c r="V105" s="370"/>
      <c r="W105" s="370"/>
      <c r="X105" s="370"/>
      <c r="Y105" s="370"/>
      <c r="Z105" s="370">
        <f>W104+X104+Y104+Z104</f>
        <v>247</v>
      </c>
      <c r="AA105" s="370"/>
      <c r="AB105" s="370"/>
      <c r="AC105" s="370"/>
      <c r="AD105" s="370"/>
      <c r="AE105" s="370"/>
      <c r="AF105" s="370">
        <f>AA104+AB104+AC104+AD104+AE104+AF104</f>
        <v>4</v>
      </c>
      <c r="AG105" s="370"/>
      <c r="AH105" s="370"/>
      <c r="AI105" s="370">
        <f>AG104+AH104+AI104</f>
        <v>53</v>
      </c>
      <c r="AJ105" s="370"/>
      <c r="AK105" s="370"/>
      <c r="AL105" s="370">
        <f>H105+L105+N105+S105+Z105+AF105+AI105</f>
        <v>35299</v>
      </c>
      <c r="AM105" s="559"/>
      <c r="AN105" s="560"/>
      <c r="AO105" s="560"/>
      <c r="AP105" s="561"/>
      <c r="AS105" s="483">
        <f>7022+AL52</f>
        <v>12491</v>
      </c>
    </row>
    <row r="106" spans="1:46" s="173" customFormat="1" ht="104.25" customHeight="1" x14ac:dyDescent="0.2">
      <c r="A106" s="238"/>
      <c r="B106" s="570"/>
      <c r="C106" s="451"/>
      <c r="D106" s="451"/>
      <c r="E106" s="451"/>
      <c r="F106" s="451"/>
      <c r="G106" s="451"/>
      <c r="H106" s="451"/>
      <c r="I106" s="451"/>
      <c r="J106" s="451"/>
      <c r="K106" s="451"/>
      <c r="L106" s="451"/>
      <c r="M106" s="451"/>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8"/>
      <c r="AI106" s="418"/>
      <c r="AJ106" s="418"/>
      <c r="AK106" s="418"/>
      <c r="AL106" s="461"/>
      <c r="AM106" s="449"/>
      <c r="AN106" s="172"/>
      <c r="AO106" s="172"/>
      <c r="AP106" s="446"/>
    </row>
    <row r="107" spans="1:46" s="254" customFormat="1" ht="104.25" customHeight="1" x14ac:dyDescent="0.2">
      <c r="A107" s="701"/>
      <c r="B107" s="701"/>
      <c r="C107" s="701"/>
      <c r="D107" s="701"/>
      <c r="E107" s="701"/>
      <c r="F107" s="701"/>
      <c r="G107" s="701"/>
      <c r="H107" s="701"/>
      <c r="I107" s="701"/>
      <c r="J107" s="701"/>
      <c r="K107" s="701"/>
      <c r="L107" s="701"/>
      <c r="M107" s="701"/>
      <c r="N107" s="701"/>
      <c r="O107" s="701"/>
      <c r="P107" s="701"/>
      <c r="Q107" s="701"/>
      <c r="R107" s="701"/>
      <c r="S107" s="701"/>
      <c r="T107" s="701"/>
      <c r="U107" s="701"/>
      <c r="V107" s="701"/>
      <c r="W107" s="701"/>
      <c r="X107" s="701"/>
      <c r="Y107" s="701"/>
      <c r="Z107" s="701"/>
      <c r="AA107" s="701"/>
      <c r="AB107" s="701"/>
      <c r="AC107" s="701"/>
      <c r="AD107" s="701"/>
      <c r="AE107" s="701"/>
      <c r="AF107" s="701"/>
      <c r="AG107" s="423"/>
      <c r="AH107" s="698"/>
      <c r="AI107" s="698"/>
      <c r="AJ107" s="698"/>
      <c r="AK107" s="698"/>
      <c r="AL107" s="698"/>
    </row>
    <row r="108" spans="1:46" s="567" customFormat="1" ht="104.25" customHeight="1" x14ac:dyDescent="0.2">
      <c r="A108" s="678" t="s">
        <v>337</v>
      </c>
      <c r="B108" s="678"/>
      <c r="C108" s="678"/>
      <c r="D108" s="678"/>
      <c r="E108" s="678"/>
      <c r="F108" s="678"/>
      <c r="G108" s="678"/>
      <c r="H108" s="678"/>
      <c r="I108" s="678"/>
      <c r="J108" s="678"/>
      <c r="K108" s="678"/>
      <c r="L108" s="678"/>
      <c r="M108" s="678"/>
      <c r="N108" s="678"/>
      <c r="O108" s="678"/>
      <c r="P108" s="678"/>
      <c r="Q108" s="678"/>
      <c r="R108" s="678"/>
      <c r="S108" s="678"/>
      <c r="T108" s="678"/>
      <c r="U108" s="678"/>
      <c r="V108" s="678"/>
      <c r="W108" s="678"/>
      <c r="X108" s="678"/>
      <c r="Y108" s="678"/>
      <c r="Z108" s="678"/>
      <c r="AA108" s="678"/>
      <c r="AB108" s="678"/>
      <c r="AC108" s="678"/>
      <c r="AD108" s="678"/>
      <c r="AE108" s="678"/>
      <c r="AF108" s="678"/>
      <c r="AG108" s="678"/>
      <c r="AH108" s="678"/>
      <c r="AI108" s="678"/>
      <c r="AJ108" s="678"/>
      <c r="AK108" s="678"/>
      <c r="AL108" s="678"/>
    </row>
    <row r="109" spans="1:46" s="172" customFormat="1" ht="104.25" customHeight="1" x14ac:dyDescent="0.2">
      <c r="B109" s="432"/>
      <c r="AG109" s="680" t="s">
        <v>442</v>
      </c>
      <c r="AH109" s="681"/>
      <c r="AI109" s="682"/>
      <c r="AK109" s="687" t="s">
        <v>408</v>
      </c>
      <c r="AL109" s="688"/>
    </row>
    <row r="110" spans="1:46" s="254" customFormat="1" ht="104.25" customHeight="1" x14ac:dyDescent="0.2">
      <c r="A110" s="699" t="s">
        <v>287</v>
      </c>
      <c r="B110" s="699" t="s">
        <v>286</v>
      </c>
      <c r="C110" s="685" t="s">
        <v>435</v>
      </c>
      <c r="D110" s="685"/>
      <c r="E110" s="685" t="s">
        <v>418</v>
      </c>
      <c r="F110" s="685"/>
      <c r="G110" s="685" t="s">
        <v>419</v>
      </c>
      <c r="H110" s="685"/>
      <c r="I110" s="685" t="s">
        <v>420</v>
      </c>
      <c r="J110" s="685"/>
      <c r="K110" s="685" t="s">
        <v>421</v>
      </c>
      <c r="L110" s="685"/>
      <c r="M110" s="685" t="s">
        <v>422</v>
      </c>
      <c r="N110" s="685"/>
      <c r="O110" s="685" t="s">
        <v>423</v>
      </c>
      <c r="P110" s="685"/>
      <c r="Q110" s="685" t="s">
        <v>424</v>
      </c>
      <c r="R110" s="685"/>
      <c r="S110" s="685" t="s">
        <v>425</v>
      </c>
      <c r="T110" s="685"/>
      <c r="U110" s="685" t="s">
        <v>426</v>
      </c>
      <c r="V110" s="685"/>
      <c r="W110" s="685" t="s">
        <v>427</v>
      </c>
      <c r="X110" s="685"/>
      <c r="Y110" s="685" t="s">
        <v>428</v>
      </c>
      <c r="Z110" s="685"/>
      <c r="AA110" s="685" t="s">
        <v>429</v>
      </c>
      <c r="AB110" s="685"/>
      <c r="AC110" s="685" t="s">
        <v>430</v>
      </c>
      <c r="AD110" s="685"/>
      <c r="AE110" s="685" t="s">
        <v>431</v>
      </c>
      <c r="AF110" s="685"/>
      <c r="AG110" s="683" t="s">
        <v>432</v>
      </c>
      <c r="AH110" s="683" t="s">
        <v>433</v>
      </c>
      <c r="AI110" s="683" t="s">
        <v>434</v>
      </c>
      <c r="AJ110" s="685" t="s">
        <v>409</v>
      </c>
      <c r="AK110" s="685"/>
      <c r="AL110" s="691" t="s">
        <v>412</v>
      </c>
      <c r="AM110" s="696"/>
      <c r="AN110" s="697"/>
      <c r="AO110" s="697"/>
      <c r="AP110" s="697"/>
      <c r="AQ110" s="697"/>
      <c r="AR110" s="697"/>
      <c r="AS110" s="697"/>
    </row>
    <row r="111" spans="1:46" s="254" customFormat="1" ht="104.25" customHeight="1" x14ac:dyDescent="0.2">
      <c r="A111" s="700"/>
      <c r="B111" s="700"/>
      <c r="C111" s="590" t="s">
        <v>413</v>
      </c>
      <c r="D111" s="590" t="s">
        <v>414</v>
      </c>
      <c r="E111" s="590" t="s">
        <v>413</v>
      </c>
      <c r="F111" s="590" t="s">
        <v>414</v>
      </c>
      <c r="G111" s="590" t="s">
        <v>413</v>
      </c>
      <c r="H111" s="590" t="s">
        <v>414</v>
      </c>
      <c r="I111" s="590" t="s">
        <v>413</v>
      </c>
      <c r="J111" s="590" t="s">
        <v>414</v>
      </c>
      <c r="K111" s="590" t="s">
        <v>413</v>
      </c>
      <c r="L111" s="590" t="s">
        <v>414</v>
      </c>
      <c r="M111" s="590" t="s">
        <v>413</v>
      </c>
      <c r="N111" s="590" t="s">
        <v>414</v>
      </c>
      <c r="O111" s="590" t="s">
        <v>413</v>
      </c>
      <c r="P111" s="590" t="s">
        <v>414</v>
      </c>
      <c r="Q111" s="590" t="s">
        <v>413</v>
      </c>
      <c r="R111" s="590" t="s">
        <v>414</v>
      </c>
      <c r="S111" s="590" t="s">
        <v>413</v>
      </c>
      <c r="T111" s="590" t="s">
        <v>414</v>
      </c>
      <c r="U111" s="590" t="s">
        <v>413</v>
      </c>
      <c r="V111" s="590" t="s">
        <v>414</v>
      </c>
      <c r="W111" s="590" t="s">
        <v>413</v>
      </c>
      <c r="X111" s="590" t="s">
        <v>414</v>
      </c>
      <c r="Y111" s="590" t="s">
        <v>413</v>
      </c>
      <c r="Z111" s="590" t="s">
        <v>414</v>
      </c>
      <c r="AA111" s="590" t="s">
        <v>413</v>
      </c>
      <c r="AB111" s="590" t="s">
        <v>414</v>
      </c>
      <c r="AC111" s="590" t="s">
        <v>413</v>
      </c>
      <c r="AD111" s="590" t="s">
        <v>414</v>
      </c>
      <c r="AE111" s="590" t="s">
        <v>413</v>
      </c>
      <c r="AF111" s="590" t="s">
        <v>414</v>
      </c>
      <c r="AG111" s="684"/>
      <c r="AH111" s="684"/>
      <c r="AI111" s="684"/>
      <c r="AJ111" s="590" t="s">
        <v>413</v>
      </c>
      <c r="AK111" s="590" t="s">
        <v>414</v>
      </c>
      <c r="AL111" s="692"/>
      <c r="AN111" s="310"/>
      <c r="AO111" s="310"/>
      <c r="AP111" s="310"/>
      <c r="AQ111" s="310"/>
      <c r="AR111" s="310"/>
      <c r="AS111" s="310"/>
      <c r="AT111" s="310"/>
    </row>
    <row r="112" spans="1:46" s="172" customFormat="1" ht="75.75" customHeight="1" x14ac:dyDescent="0.2">
      <c r="A112" s="417">
        <v>1</v>
      </c>
      <c r="B112" s="568" t="s">
        <v>288</v>
      </c>
      <c r="C112" s="417">
        <f>'[6]Dec-20'!C117+C7</f>
        <v>0</v>
      </c>
      <c r="D112" s="417">
        <f>'[6]Dec-20'!D117+D7</f>
        <v>0</v>
      </c>
      <c r="E112" s="417">
        <f>'[6]Dec-20'!E117+E7</f>
        <v>0</v>
      </c>
      <c r="F112" s="417">
        <f>'[6]Dec-20'!F117+F7</f>
        <v>0</v>
      </c>
      <c r="G112" s="417">
        <f>'[6]Dec-20'!G117+G7</f>
        <v>9</v>
      </c>
      <c r="H112" s="417">
        <f>'[6]Dec-20'!H117+H7</f>
        <v>0</v>
      </c>
      <c r="I112" s="417">
        <f>'[6]Dec-20'!I117+I7</f>
        <v>0</v>
      </c>
      <c r="J112" s="417">
        <f>'[6]Dec-20'!J117+J7</f>
        <v>0</v>
      </c>
      <c r="K112" s="417">
        <f>'[6]Dec-20'!K117+K7</f>
        <v>550</v>
      </c>
      <c r="L112" s="417">
        <f>'[6]Dec-20'!L117+L7</f>
        <v>0</v>
      </c>
      <c r="M112" s="417">
        <f>'[6]Dec-20'!M117+M7</f>
        <v>736</v>
      </c>
      <c r="N112" s="417">
        <f>'[6]Dec-20'!N117+N7</f>
        <v>0</v>
      </c>
      <c r="O112" s="417">
        <f>'[6]Dec-20'!O117+O7</f>
        <v>0</v>
      </c>
      <c r="P112" s="417">
        <f>'[6]Dec-20'!P117+P7</f>
        <v>0</v>
      </c>
      <c r="Q112" s="417">
        <f>'[6]Dec-20'!Q117+Q7</f>
        <v>19</v>
      </c>
      <c r="R112" s="417">
        <f>'[6]Dec-20'!R117+R7</f>
        <v>0</v>
      </c>
      <c r="S112" s="417">
        <f>'[6]Dec-20'!S117+S7</f>
        <v>1099</v>
      </c>
      <c r="T112" s="417">
        <f>'[6]Dec-20'!T117+T7</f>
        <v>0</v>
      </c>
      <c r="U112" s="417">
        <f>'[6]Dec-20'!U117+U7</f>
        <v>39</v>
      </c>
      <c r="V112" s="417">
        <f>'[6]Dec-20'!V117+V7</f>
        <v>0</v>
      </c>
      <c r="W112" s="417">
        <f>'[6]Dec-20'!W117+W7</f>
        <v>0</v>
      </c>
      <c r="X112" s="417">
        <f>'[6]Dec-20'!X117+X7</f>
        <v>0</v>
      </c>
      <c r="Y112" s="417">
        <f>'[6]Dec-20'!Y117+Y7</f>
        <v>234</v>
      </c>
      <c r="Z112" s="417">
        <f>'[6]Dec-20'!Z117+Z7</f>
        <v>0</v>
      </c>
      <c r="AA112" s="417">
        <f>'[6]Dec-20'!AA117+AA7</f>
        <v>2</v>
      </c>
      <c r="AB112" s="417">
        <f>'[6]Dec-20'!AB117+AB7</f>
        <v>0</v>
      </c>
      <c r="AC112" s="417">
        <f>'[6]Dec-20'!AC117+AC7</f>
        <v>0</v>
      </c>
      <c r="AD112" s="417">
        <f>'[6]Dec-20'!AD117+AD7</f>
        <v>0</v>
      </c>
      <c r="AE112" s="417">
        <f>'[6]Dec-20'!AE117+AE7</f>
        <v>2</v>
      </c>
      <c r="AF112" s="417">
        <f>'[6]Dec-20'!AF117+AF7</f>
        <v>0</v>
      </c>
      <c r="AG112" s="417">
        <f>'[6]Dec-20'!AG117+AG7</f>
        <v>1</v>
      </c>
      <c r="AH112" s="417">
        <f>'[6]Dec-20'!AH117+AH7</f>
        <v>5</v>
      </c>
      <c r="AI112" s="417">
        <f>'[6]Dec-20'!AI117+AI7</f>
        <v>6</v>
      </c>
      <c r="AJ112" s="417">
        <f>C112+E112+G112+I112+K112+M112+O112+Q112+S112+U112+W112+Y112+AA112+AC112+AE112+AG112+AH112+AI112</f>
        <v>2702</v>
      </c>
      <c r="AK112" s="417">
        <f>D112+F112+H112+J112+L112+N112+P112+R112+T112+V112+X112+Z112+AB112+AD112+AF112</f>
        <v>0</v>
      </c>
      <c r="AL112" s="417">
        <f>AJ112+AK112</f>
        <v>2702</v>
      </c>
      <c r="AM112" s="422">
        <f>'[6]Dec-20'!AL117+AL7</f>
        <v>2702</v>
      </c>
      <c r="AN112" s="452">
        <f>AM112-AL112</f>
        <v>0</v>
      </c>
      <c r="AO112" s="434"/>
      <c r="AP112" s="435"/>
      <c r="AQ112" s="435"/>
      <c r="AR112" s="435"/>
      <c r="AS112" s="435"/>
      <c r="AT112" s="435"/>
    </row>
    <row r="113" spans="1:52" s="172" customFormat="1" ht="75.75" customHeight="1" x14ac:dyDescent="0.2">
      <c r="A113" s="417">
        <v>2</v>
      </c>
      <c r="B113" s="568" t="s">
        <v>289</v>
      </c>
      <c r="C113" s="417">
        <f>'[6]Dec-20'!C118+C8</f>
        <v>0</v>
      </c>
      <c r="D113" s="417">
        <f>'[6]Dec-20'!D118+D8</f>
        <v>0</v>
      </c>
      <c r="E113" s="417">
        <f>'[6]Dec-20'!E118+E8</f>
        <v>0</v>
      </c>
      <c r="F113" s="417">
        <f>'[6]Dec-20'!F118+F8</f>
        <v>0</v>
      </c>
      <c r="G113" s="417">
        <f>'[6]Dec-20'!G118+G8</f>
        <v>30</v>
      </c>
      <c r="H113" s="417">
        <f>'[6]Dec-20'!H118+H8</f>
        <v>0</v>
      </c>
      <c r="I113" s="417">
        <f>'[6]Dec-20'!I118+I8</f>
        <v>0</v>
      </c>
      <c r="J113" s="417">
        <f>'[6]Dec-20'!J118+J8</f>
        <v>0</v>
      </c>
      <c r="K113" s="417">
        <f>'[6]Dec-20'!K118+K8</f>
        <v>615</v>
      </c>
      <c r="L113" s="417">
        <f>'[6]Dec-20'!L118+L8</f>
        <v>0</v>
      </c>
      <c r="M113" s="417">
        <f>'[6]Dec-20'!M118+M8-1</f>
        <v>958</v>
      </c>
      <c r="N113" s="417">
        <f>'[6]Dec-20'!N118+N8</f>
        <v>0</v>
      </c>
      <c r="O113" s="417">
        <f>'[6]Dec-20'!O118+O8</f>
        <v>8</v>
      </c>
      <c r="P113" s="417">
        <f>'[6]Dec-20'!P118+P8</f>
        <v>0</v>
      </c>
      <c r="Q113" s="417">
        <f>'[6]Dec-20'!Q118+Q8</f>
        <v>15</v>
      </c>
      <c r="R113" s="417">
        <f>'[6]Dec-20'!R118+R8</f>
        <v>0</v>
      </c>
      <c r="S113" s="417">
        <f>'[6]Dec-20'!S118+S8</f>
        <v>1482</v>
      </c>
      <c r="T113" s="417">
        <f>'[6]Dec-20'!T118+T8</f>
        <v>0</v>
      </c>
      <c r="U113" s="417">
        <f>'[6]Dec-20'!U118+U8</f>
        <v>22</v>
      </c>
      <c r="V113" s="417">
        <f>'[6]Dec-20'!V118+V8</f>
        <v>0</v>
      </c>
      <c r="W113" s="417">
        <f>'[6]Dec-20'!W118+W8</f>
        <v>0</v>
      </c>
      <c r="X113" s="417">
        <f>'[6]Dec-20'!X118+X8</f>
        <v>0</v>
      </c>
      <c r="Y113" s="417">
        <f>'[6]Dec-20'!Y118+Y8</f>
        <v>223</v>
      </c>
      <c r="Z113" s="417">
        <f>'[6]Dec-20'!Z118+Z8</f>
        <v>0</v>
      </c>
      <c r="AA113" s="417">
        <f>'[6]Dec-20'!AA118+AA8</f>
        <v>0</v>
      </c>
      <c r="AB113" s="417">
        <f>'[6]Dec-20'!AB118+AB8</f>
        <v>0</v>
      </c>
      <c r="AC113" s="417">
        <f>'[6]Dec-20'!AC118+AC8</f>
        <v>0</v>
      </c>
      <c r="AD113" s="417">
        <f>'[6]Dec-20'!AD118+AD8</f>
        <v>0</v>
      </c>
      <c r="AE113" s="417">
        <f>'[6]Dec-20'!AE118+AE8</f>
        <v>0</v>
      </c>
      <c r="AF113" s="417">
        <f>'[6]Dec-20'!AF118+AF8</f>
        <v>0</v>
      </c>
      <c r="AG113" s="417">
        <f>'[6]Dec-20'!AG118+AG8</f>
        <v>0</v>
      </c>
      <c r="AH113" s="417">
        <f>'[6]Dec-20'!AH118+AH8</f>
        <v>18</v>
      </c>
      <c r="AI113" s="417">
        <f>'[6]Dec-20'!AI118+AI8</f>
        <v>13</v>
      </c>
      <c r="AJ113" s="417">
        <f t="shared" ref="AJ113:AJ157" si="17">C113+E113+G113+I113+K113+M113+O113+Q113+S113+U113+W113+Y113+AA113+AC113+AE113+AG113+AH113+AI113</f>
        <v>3384</v>
      </c>
      <c r="AK113" s="417">
        <f t="shared" ref="AK113:AK157" si="18">D113+F113+H113+J113+L113+N113+P113+R113+T113+V113+X113+Z113+AB113+AD113+AF113</f>
        <v>0</v>
      </c>
      <c r="AL113" s="417">
        <f t="shared" ref="AL113:AL157" si="19">AJ113+AK113</f>
        <v>3384</v>
      </c>
      <c r="AM113" s="478">
        <f>'[6]Dec-20'!AL118+AL8</f>
        <v>3385</v>
      </c>
      <c r="AN113" s="452">
        <f t="shared" ref="AN113:AN156" si="20">AM113-AL113</f>
        <v>1</v>
      </c>
      <c r="AO113" s="434"/>
      <c r="AP113" s="437"/>
      <c r="AQ113" s="437"/>
      <c r="AR113" s="435"/>
      <c r="AS113" s="437"/>
      <c r="AT113" s="437"/>
    </row>
    <row r="114" spans="1:52" s="172" customFormat="1" ht="75.75" customHeight="1" x14ac:dyDescent="0.2">
      <c r="A114" s="417">
        <v>3</v>
      </c>
      <c r="B114" s="568" t="s">
        <v>290</v>
      </c>
      <c r="C114" s="417">
        <f>'[6]Dec-20'!C119+C9</f>
        <v>0</v>
      </c>
      <c r="D114" s="417">
        <f>'[6]Dec-20'!D119+D9</f>
        <v>0</v>
      </c>
      <c r="E114" s="417">
        <f>'[6]Dec-20'!E119+E9</f>
        <v>551</v>
      </c>
      <c r="F114" s="417">
        <f>'[6]Dec-20'!F119+F9</f>
        <v>0</v>
      </c>
      <c r="G114" s="417">
        <f>'[6]Dec-20'!G119+G9</f>
        <v>763</v>
      </c>
      <c r="H114" s="417">
        <f>'[6]Dec-20'!H119+H9</f>
        <v>0</v>
      </c>
      <c r="I114" s="417">
        <f>'[6]Dec-20'!I119+I9</f>
        <v>0</v>
      </c>
      <c r="J114" s="417">
        <f>'[6]Dec-20'!J119+J9</f>
        <v>0</v>
      </c>
      <c r="K114" s="417">
        <f>'[6]Dec-20'!K119+K9</f>
        <v>320</v>
      </c>
      <c r="L114" s="417">
        <f>'[6]Dec-20'!L119+L9</f>
        <v>0</v>
      </c>
      <c r="M114" s="417">
        <f>'[6]Dec-20'!M119+M9</f>
        <v>1329</v>
      </c>
      <c r="N114" s="417">
        <f>'[6]Dec-20'!N119+N9</f>
        <v>0</v>
      </c>
      <c r="O114" s="417">
        <f>'[6]Dec-20'!O119+O9</f>
        <v>0</v>
      </c>
      <c r="P114" s="417">
        <f>'[6]Dec-20'!P119+P9</f>
        <v>0</v>
      </c>
      <c r="Q114" s="417">
        <f>'[6]Dec-20'!Q119+Q9</f>
        <v>20</v>
      </c>
      <c r="R114" s="417">
        <f>'[6]Dec-20'!R119+R9</f>
        <v>0</v>
      </c>
      <c r="S114" s="417">
        <f>'[6]Dec-20'!S119+S9</f>
        <v>1790</v>
      </c>
      <c r="T114" s="417">
        <f>'[6]Dec-20'!T119+T9</f>
        <v>0</v>
      </c>
      <c r="U114" s="493">
        <f>'[6]Dec-20'!U119+U9</f>
        <v>3</v>
      </c>
      <c r="V114" s="417">
        <f>'[6]Dec-20'!V119+V9</f>
        <v>0</v>
      </c>
      <c r="W114" s="417">
        <f>'[6]Dec-20'!W119+W9</f>
        <v>0</v>
      </c>
      <c r="X114" s="417">
        <f>'[6]Dec-20'!X119+X9</f>
        <v>0</v>
      </c>
      <c r="Y114" s="417">
        <f>'[6]Dec-20'!Y119+Y9</f>
        <v>94</v>
      </c>
      <c r="Z114" s="417">
        <f>'[6]Dec-20'!Z119+Z9</f>
        <v>0</v>
      </c>
      <c r="AA114" s="417">
        <f>'[6]Dec-20'!AA119+AA9</f>
        <v>0</v>
      </c>
      <c r="AB114" s="417">
        <f>'[6]Dec-20'!AB119+AB9</f>
        <v>0</v>
      </c>
      <c r="AC114" s="417">
        <f>'[6]Dec-20'!AC119+AC9</f>
        <v>0</v>
      </c>
      <c r="AD114" s="417">
        <f>'[6]Dec-20'!AD119+AD9</f>
        <v>0</v>
      </c>
      <c r="AE114" s="417">
        <f>'[6]Dec-20'!AE119+AE9</f>
        <v>0</v>
      </c>
      <c r="AF114" s="417">
        <f>'[6]Dec-20'!AF119+AF9</f>
        <v>0</v>
      </c>
      <c r="AG114" s="417">
        <f>'[6]Dec-20'!AG119+AG9</f>
        <v>0</v>
      </c>
      <c r="AH114" s="417">
        <f>'[6]Dec-20'!AH119+AH9</f>
        <v>0</v>
      </c>
      <c r="AI114" s="417">
        <f>'[6]Dec-20'!AI119+AI9</f>
        <v>0</v>
      </c>
      <c r="AJ114" s="417">
        <f t="shared" si="17"/>
        <v>4870</v>
      </c>
      <c r="AK114" s="417">
        <f t="shared" si="18"/>
        <v>0</v>
      </c>
      <c r="AL114" s="417">
        <f t="shared" si="19"/>
        <v>4870</v>
      </c>
      <c r="AM114" s="478">
        <f>'[6]Dec-20'!AL119+AL9</f>
        <v>4870</v>
      </c>
      <c r="AN114" s="452">
        <f t="shared" si="20"/>
        <v>0</v>
      </c>
      <c r="AO114" s="434">
        <f>330/2</f>
        <v>165</v>
      </c>
      <c r="AP114" s="435"/>
      <c r="AQ114" s="435"/>
      <c r="AR114" s="435"/>
      <c r="AS114" s="435"/>
      <c r="AT114" s="435"/>
    </row>
    <row r="115" spans="1:52" s="173" customFormat="1" ht="75.75" customHeight="1" x14ac:dyDescent="0.2">
      <c r="A115" s="689" t="s">
        <v>320</v>
      </c>
      <c r="B115" s="690"/>
      <c r="C115" s="416">
        <f>SUM(C112:C114)</f>
        <v>0</v>
      </c>
      <c r="D115" s="416">
        <f t="shared" ref="D115:AI115" si="21">SUM(D112:D114)</f>
        <v>0</v>
      </c>
      <c r="E115" s="416">
        <f t="shared" si="21"/>
        <v>551</v>
      </c>
      <c r="F115" s="416">
        <f t="shared" si="21"/>
        <v>0</v>
      </c>
      <c r="G115" s="416">
        <f t="shared" si="21"/>
        <v>802</v>
      </c>
      <c r="H115" s="416">
        <f t="shared" si="21"/>
        <v>0</v>
      </c>
      <c r="I115" s="416">
        <f t="shared" si="21"/>
        <v>0</v>
      </c>
      <c r="J115" s="416">
        <f t="shared" si="21"/>
        <v>0</v>
      </c>
      <c r="K115" s="416">
        <f t="shared" si="21"/>
        <v>1485</v>
      </c>
      <c r="L115" s="416">
        <f t="shared" si="21"/>
        <v>0</v>
      </c>
      <c r="M115" s="416">
        <f t="shared" si="21"/>
        <v>3023</v>
      </c>
      <c r="N115" s="416">
        <f t="shared" si="21"/>
        <v>0</v>
      </c>
      <c r="O115" s="416">
        <f t="shared" si="21"/>
        <v>8</v>
      </c>
      <c r="P115" s="416">
        <f t="shared" si="21"/>
        <v>0</v>
      </c>
      <c r="Q115" s="416">
        <f t="shared" si="21"/>
        <v>54</v>
      </c>
      <c r="R115" s="416">
        <f t="shared" si="21"/>
        <v>0</v>
      </c>
      <c r="S115" s="416">
        <f t="shared" si="21"/>
        <v>4371</v>
      </c>
      <c r="T115" s="416">
        <f t="shared" si="21"/>
        <v>0</v>
      </c>
      <c r="U115" s="416">
        <f t="shared" si="21"/>
        <v>64</v>
      </c>
      <c r="V115" s="416">
        <f t="shared" si="21"/>
        <v>0</v>
      </c>
      <c r="W115" s="416">
        <f t="shared" si="21"/>
        <v>0</v>
      </c>
      <c r="X115" s="416">
        <f t="shared" si="21"/>
        <v>0</v>
      </c>
      <c r="Y115" s="416">
        <f t="shared" si="21"/>
        <v>551</v>
      </c>
      <c r="Z115" s="416">
        <f t="shared" si="21"/>
        <v>0</v>
      </c>
      <c r="AA115" s="416">
        <f t="shared" si="21"/>
        <v>2</v>
      </c>
      <c r="AB115" s="416">
        <f t="shared" si="21"/>
        <v>0</v>
      </c>
      <c r="AC115" s="416">
        <f t="shared" si="21"/>
        <v>0</v>
      </c>
      <c r="AD115" s="416">
        <f t="shared" si="21"/>
        <v>0</v>
      </c>
      <c r="AE115" s="416">
        <f t="shared" si="21"/>
        <v>2</v>
      </c>
      <c r="AF115" s="416">
        <f t="shared" si="21"/>
        <v>0</v>
      </c>
      <c r="AG115" s="416">
        <f t="shared" si="21"/>
        <v>1</v>
      </c>
      <c r="AH115" s="416">
        <f t="shared" si="21"/>
        <v>23</v>
      </c>
      <c r="AI115" s="416">
        <f t="shared" si="21"/>
        <v>19</v>
      </c>
      <c r="AJ115" s="416">
        <f>C115+E115+G115+I115+K115+M115+O115+Q115+S115+U115+W115+Y115+AA115+AC115+AE115+AG115+AH115+AI115</f>
        <v>10956</v>
      </c>
      <c r="AK115" s="416">
        <f>D115+F115+H115+J115+L115+N115+P115+R115+T115+V115+X115+Z115+AB115+AD115+AF115</f>
        <v>0</v>
      </c>
      <c r="AL115" s="416">
        <f>AJ115+AK115</f>
        <v>10956</v>
      </c>
      <c r="AM115" s="479">
        <f>'[6]Dec-20'!AL120+AL10</f>
        <v>10957</v>
      </c>
      <c r="AN115" s="453">
        <f t="shared" si="20"/>
        <v>1</v>
      </c>
      <c r="AO115" s="439"/>
      <c r="AP115" s="433"/>
      <c r="AQ115" s="433"/>
      <c r="AR115" s="433"/>
      <c r="AS115" s="433"/>
      <c r="AT115" s="433"/>
    </row>
    <row r="116" spans="1:52" s="172" customFormat="1" ht="75.75" customHeight="1" x14ac:dyDescent="0.2">
      <c r="A116" s="417">
        <v>4</v>
      </c>
      <c r="B116" s="568" t="s">
        <v>291</v>
      </c>
      <c r="C116" s="417">
        <f>'[6]Dec-20'!C121+C11</f>
        <v>0</v>
      </c>
      <c r="D116" s="417">
        <f>'[6]Dec-20'!D121+D11</f>
        <v>0</v>
      </c>
      <c r="E116" s="417">
        <f>'[6]Dec-20'!E121+E11</f>
        <v>0</v>
      </c>
      <c r="F116" s="417">
        <f>'[6]Dec-20'!F121+F11</f>
        <v>0</v>
      </c>
      <c r="G116" s="417">
        <f>'[6]Dec-20'!G121+G11</f>
        <v>20</v>
      </c>
      <c r="H116" s="417">
        <f>'[6]Dec-20'!H121+H11</f>
        <v>0</v>
      </c>
      <c r="I116" s="417">
        <f>'[6]Dec-20'!I121+I11</f>
        <v>0</v>
      </c>
      <c r="J116" s="417">
        <f>'[6]Dec-20'!J121+J11</f>
        <v>0</v>
      </c>
      <c r="K116" s="417">
        <f>'[6]Dec-20'!K121+K11</f>
        <v>1415</v>
      </c>
      <c r="L116" s="417">
        <f>'[6]Dec-20'!L121+L11</f>
        <v>0</v>
      </c>
      <c r="M116" s="417">
        <f>'[6]Dec-20'!M121+M11</f>
        <v>2048</v>
      </c>
      <c r="N116" s="417">
        <f>'[6]Dec-20'!N121+N11</f>
        <v>0</v>
      </c>
      <c r="O116" s="417">
        <f>'[6]Dec-20'!O121+O11</f>
        <v>3</v>
      </c>
      <c r="P116" s="417">
        <f>'[6]Dec-20'!P121+P11</f>
        <v>0</v>
      </c>
      <c r="Q116" s="417">
        <f>'[6]Dec-20'!Q121+Q11</f>
        <v>83</v>
      </c>
      <c r="R116" s="417">
        <f>'[6]Dec-20'!R121+R11</f>
        <v>0</v>
      </c>
      <c r="S116" s="417">
        <f>'[6]Dec-20'!S121+S11</f>
        <v>2561</v>
      </c>
      <c r="T116" s="417">
        <f>'[6]Dec-20'!T121+T11</f>
        <v>0</v>
      </c>
      <c r="U116" s="417">
        <f>'[6]Dec-20'!U121+U11</f>
        <v>17</v>
      </c>
      <c r="V116" s="417">
        <f>'[6]Dec-20'!V121+V11</f>
        <v>0</v>
      </c>
      <c r="W116" s="417">
        <f>'[6]Dec-20'!W121+W11</f>
        <v>1</v>
      </c>
      <c r="X116" s="417">
        <f>'[6]Dec-20'!X121+X11</f>
        <v>0</v>
      </c>
      <c r="Y116" s="417">
        <f>'[6]Dec-20'!Y121+Y11</f>
        <v>481</v>
      </c>
      <c r="Z116" s="417">
        <f>'[6]Dec-20'!Z121+Z11</f>
        <v>0</v>
      </c>
      <c r="AA116" s="417">
        <f>'[6]Dec-20'!AA121+AA11</f>
        <v>1</v>
      </c>
      <c r="AB116" s="417">
        <f>'[6]Dec-20'!AB121+AB11</f>
        <v>0</v>
      </c>
      <c r="AC116" s="417">
        <f>'[6]Dec-20'!AC121+AC11</f>
        <v>0</v>
      </c>
      <c r="AD116" s="417">
        <f>'[6]Dec-20'!AD121+AD11</f>
        <v>0</v>
      </c>
      <c r="AE116" s="417">
        <f>'[6]Dec-20'!AE121+AE11</f>
        <v>0</v>
      </c>
      <c r="AF116" s="417">
        <f>'[6]Dec-20'!AF121+AF11</f>
        <v>0</v>
      </c>
      <c r="AG116" s="417">
        <f>'[6]Dec-20'!AG121+AG11</f>
        <v>1</v>
      </c>
      <c r="AH116" s="417">
        <f>'[6]Dec-20'!AH121+AH11</f>
        <v>14</v>
      </c>
      <c r="AI116" s="417">
        <f>'[6]Dec-20'!AI121+AI11</f>
        <v>46</v>
      </c>
      <c r="AJ116" s="417">
        <f t="shared" si="17"/>
        <v>6691</v>
      </c>
      <c r="AK116" s="417">
        <f t="shared" si="18"/>
        <v>0</v>
      </c>
      <c r="AL116" s="417">
        <f t="shared" si="19"/>
        <v>6691</v>
      </c>
      <c r="AM116" s="478">
        <f>'[6]Dec-20'!AL121+AL11</f>
        <v>6691</v>
      </c>
      <c r="AN116" s="452">
        <f t="shared" si="20"/>
        <v>0</v>
      </c>
      <c r="AO116" s="434"/>
    </row>
    <row r="117" spans="1:52" s="172" customFormat="1" ht="75.75" customHeight="1" x14ac:dyDescent="0.2">
      <c r="A117" s="417">
        <v>5</v>
      </c>
      <c r="B117" s="568" t="s">
        <v>292</v>
      </c>
      <c r="C117" s="417">
        <f>'[6]Dec-20'!C122+C12</f>
        <v>0</v>
      </c>
      <c r="D117" s="417">
        <f>'[6]Dec-20'!D122+D12</f>
        <v>0</v>
      </c>
      <c r="E117" s="417">
        <f>'[6]Dec-20'!E122+E12</f>
        <v>103</v>
      </c>
      <c r="F117" s="417">
        <f>'[6]Dec-20'!F122+F12</f>
        <v>0</v>
      </c>
      <c r="G117" s="417">
        <f>'[6]Dec-20'!G122+G12</f>
        <v>14</v>
      </c>
      <c r="H117" s="417">
        <f>'[6]Dec-20'!H122+H12</f>
        <v>0</v>
      </c>
      <c r="I117" s="417">
        <f>'[6]Dec-20'!I122+I12</f>
        <v>1</v>
      </c>
      <c r="J117" s="417">
        <f>'[6]Dec-20'!J122+J12</f>
        <v>0</v>
      </c>
      <c r="K117" s="417">
        <f>'[6]Dec-20'!K122+K12</f>
        <v>887</v>
      </c>
      <c r="L117" s="417">
        <f>'[6]Dec-20'!L122+L12</f>
        <v>0</v>
      </c>
      <c r="M117" s="417">
        <f>'[6]Dec-20'!M122+M12</f>
        <v>1645</v>
      </c>
      <c r="N117" s="417">
        <f>'[6]Dec-20'!N122+N12</f>
        <v>0</v>
      </c>
      <c r="O117" s="417">
        <f>'[6]Dec-20'!O122+O12</f>
        <v>3</v>
      </c>
      <c r="P117" s="417">
        <f>'[6]Dec-20'!P122+P12</f>
        <v>0</v>
      </c>
      <c r="Q117" s="417">
        <f>'[6]Dec-20'!Q122+Q12</f>
        <v>5</v>
      </c>
      <c r="R117" s="417">
        <f>'[6]Dec-20'!R122+R12</f>
        <v>0</v>
      </c>
      <c r="S117" s="417">
        <f>'[6]Dec-20'!S122+S12</f>
        <v>1718</v>
      </c>
      <c r="T117" s="417">
        <f>'[6]Dec-20'!T122+T12</f>
        <v>0</v>
      </c>
      <c r="U117" s="417">
        <f>'[6]Dec-20'!U122+U12</f>
        <v>10</v>
      </c>
      <c r="V117" s="417">
        <f>'[6]Dec-20'!V122+V12</f>
        <v>0</v>
      </c>
      <c r="W117" s="417">
        <f>'[6]Dec-20'!W122+W12</f>
        <v>0</v>
      </c>
      <c r="X117" s="417">
        <f>'[6]Dec-20'!X122+X12</f>
        <v>0</v>
      </c>
      <c r="Y117" s="417">
        <f>'[6]Dec-20'!Y122+Y12</f>
        <v>570</v>
      </c>
      <c r="Z117" s="417">
        <f>'[6]Dec-20'!Z122+Z12</f>
        <v>0</v>
      </c>
      <c r="AA117" s="417">
        <f>'[6]Dec-20'!AA122+AA12</f>
        <v>0</v>
      </c>
      <c r="AB117" s="417">
        <f>'[6]Dec-20'!AB122+AB12</f>
        <v>0</v>
      </c>
      <c r="AC117" s="417">
        <f>'[6]Dec-20'!AC122+AC12</f>
        <v>0</v>
      </c>
      <c r="AD117" s="417">
        <f>'[6]Dec-20'!AD122+AD12</f>
        <v>0</v>
      </c>
      <c r="AE117" s="417">
        <f>'[6]Dec-20'!AE122+AE12</f>
        <v>0</v>
      </c>
      <c r="AF117" s="417">
        <f>'[6]Dec-20'!AF122+AF12</f>
        <v>0</v>
      </c>
      <c r="AG117" s="417">
        <f>'[6]Dec-20'!AG122+AG12</f>
        <v>0</v>
      </c>
      <c r="AH117" s="417">
        <f>'[6]Dec-20'!AH122+AH12</f>
        <v>6</v>
      </c>
      <c r="AI117" s="417">
        <f>'[6]Dec-20'!AI122+AI12</f>
        <v>32</v>
      </c>
      <c r="AJ117" s="417">
        <f t="shared" si="17"/>
        <v>4994</v>
      </c>
      <c r="AK117" s="417">
        <f t="shared" si="18"/>
        <v>0</v>
      </c>
      <c r="AL117" s="417">
        <f t="shared" si="19"/>
        <v>4994</v>
      </c>
      <c r="AM117" s="478">
        <f>'[6]Dec-20'!AL122+AL12</f>
        <v>4994</v>
      </c>
      <c r="AN117" s="452">
        <f t="shared" si="20"/>
        <v>0</v>
      </c>
      <c r="AO117" s="434"/>
    </row>
    <row r="118" spans="1:52" s="172" customFormat="1" ht="75.75" customHeight="1" x14ac:dyDescent="0.2">
      <c r="A118" s="417">
        <v>6</v>
      </c>
      <c r="B118" s="568" t="s">
        <v>293</v>
      </c>
      <c r="C118" s="417">
        <f>'[6]Dec-20'!C123+C13</f>
        <v>0</v>
      </c>
      <c r="D118" s="417">
        <f>'[6]Dec-20'!D123+D13</f>
        <v>0</v>
      </c>
      <c r="E118" s="417">
        <f>'[6]Dec-20'!E123+E13</f>
        <v>24</v>
      </c>
      <c r="F118" s="417">
        <f>'[6]Dec-20'!F123+F13</f>
        <v>0</v>
      </c>
      <c r="G118" s="417">
        <f>'[6]Dec-20'!G123+G13</f>
        <v>76</v>
      </c>
      <c r="H118" s="417">
        <f>'[6]Dec-20'!H123+H13</f>
        <v>0</v>
      </c>
      <c r="I118" s="417">
        <f>'[6]Dec-20'!I123+I13</f>
        <v>0</v>
      </c>
      <c r="J118" s="417">
        <f>'[6]Dec-20'!J123+J13</f>
        <v>0</v>
      </c>
      <c r="K118" s="417">
        <f>'[6]Dec-20'!K123+K13</f>
        <v>1183</v>
      </c>
      <c r="L118" s="417">
        <f>'[6]Dec-20'!L123+L13</f>
        <v>0</v>
      </c>
      <c r="M118" s="417">
        <f>'[6]Dec-20'!M123+M13</f>
        <v>2905</v>
      </c>
      <c r="N118" s="417">
        <f>'[6]Dec-20'!N123+N13</f>
        <v>0</v>
      </c>
      <c r="O118" s="417">
        <f>'[6]Dec-20'!O123+O13</f>
        <v>1</v>
      </c>
      <c r="P118" s="417">
        <f>'[6]Dec-20'!P123+P13</f>
        <v>0</v>
      </c>
      <c r="Q118" s="417">
        <f>'[6]Dec-20'!Q123+Q13</f>
        <v>10</v>
      </c>
      <c r="R118" s="417">
        <f>'[6]Dec-20'!R123+R13</f>
        <v>0</v>
      </c>
      <c r="S118" s="417">
        <f>'[6]Dec-20'!S123+S13</f>
        <v>3463</v>
      </c>
      <c r="T118" s="417">
        <f>'[6]Dec-20'!T123+T13</f>
        <v>0</v>
      </c>
      <c r="U118" s="417">
        <f>'[6]Dec-20'!U123+U13</f>
        <v>10</v>
      </c>
      <c r="V118" s="417">
        <f>'[6]Dec-20'!V123+V13</f>
        <v>0</v>
      </c>
      <c r="W118" s="417">
        <f>'[6]Dec-20'!W123+W13</f>
        <v>0</v>
      </c>
      <c r="X118" s="417">
        <f>'[6]Dec-20'!X123+X13</f>
        <v>0</v>
      </c>
      <c r="Y118" s="417">
        <f>'[6]Dec-20'!Y123+Y13</f>
        <v>1007</v>
      </c>
      <c r="Z118" s="417">
        <f>'[6]Dec-20'!Z123+Z13</f>
        <v>0</v>
      </c>
      <c r="AA118" s="417">
        <f>'[6]Dec-20'!AA123+AA13</f>
        <v>0</v>
      </c>
      <c r="AB118" s="417">
        <f>'[6]Dec-20'!AB123+AB13</f>
        <v>0</v>
      </c>
      <c r="AC118" s="417">
        <f>'[6]Dec-20'!AC123+AC13</f>
        <v>8</v>
      </c>
      <c r="AD118" s="417">
        <f>'[6]Dec-20'!AD123+AD13</f>
        <v>0</v>
      </c>
      <c r="AE118" s="417">
        <f>'[6]Dec-20'!AE123+AE13</f>
        <v>0</v>
      </c>
      <c r="AF118" s="417">
        <f>'[6]Dec-20'!AF123+AF13</f>
        <v>0</v>
      </c>
      <c r="AG118" s="417">
        <f>'[6]Dec-20'!AG123+AG13</f>
        <v>0</v>
      </c>
      <c r="AH118" s="417">
        <f>'[6]Dec-20'!AH123+AH13</f>
        <v>15</v>
      </c>
      <c r="AI118" s="417">
        <f>'[6]Dec-20'!AI123+AI13</f>
        <v>66</v>
      </c>
      <c r="AJ118" s="417">
        <f t="shared" si="17"/>
        <v>8768</v>
      </c>
      <c r="AK118" s="417">
        <f t="shared" si="18"/>
        <v>0</v>
      </c>
      <c r="AL118" s="417">
        <f t="shared" si="19"/>
        <v>8768</v>
      </c>
      <c r="AM118" s="478">
        <f>'[6]Dec-20'!AL123+AL13</f>
        <v>8768</v>
      </c>
      <c r="AN118" s="452">
        <f t="shared" si="20"/>
        <v>0</v>
      </c>
      <c r="AO118" s="507"/>
      <c r="AP118" s="508"/>
      <c r="AQ118" s="508"/>
      <c r="AR118" s="508"/>
      <c r="AS118" s="508"/>
      <c r="AT118" s="508"/>
      <c r="AU118" s="508"/>
      <c r="AV118" s="508"/>
      <c r="AW118" s="508"/>
      <c r="AX118" s="508"/>
      <c r="AY118" s="508"/>
      <c r="AZ118" s="508"/>
    </row>
    <row r="119" spans="1:52" s="173" customFormat="1" ht="75.75" customHeight="1" x14ac:dyDescent="0.2">
      <c r="A119" s="689" t="s">
        <v>321</v>
      </c>
      <c r="B119" s="690"/>
      <c r="C119" s="416">
        <f>SUM(C116:C118)</f>
        <v>0</v>
      </c>
      <c r="D119" s="416">
        <f t="shared" ref="D119:AI119" si="22">SUM(D116:D118)</f>
        <v>0</v>
      </c>
      <c r="E119" s="416">
        <f t="shared" si="22"/>
        <v>127</v>
      </c>
      <c r="F119" s="416">
        <f t="shared" si="22"/>
        <v>0</v>
      </c>
      <c r="G119" s="416">
        <f t="shared" si="22"/>
        <v>110</v>
      </c>
      <c r="H119" s="416">
        <f t="shared" si="22"/>
        <v>0</v>
      </c>
      <c r="I119" s="416">
        <f t="shared" si="22"/>
        <v>1</v>
      </c>
      <c r="J119" s="416">
        <f t="shared" si="22"/>
        <v>0</v>
      </c>
      <c r="K119" s="416">
        <f t="shared" si="22"/>
        <v>3485</v>
      </c>
      <c r="L119" s="416">
        <f t="shared" si="22"/>
        <v>0</v>
      </c>
      <c r="M119" s="416">
        <f t="shared" si="22"/>
        <v>6598</v>
      </c>
      <c r="N119" s="416">
        <f t="shared" si="22"/>
        <v>0</v>
      </c>
      <c r="O119" s="416">
        <f t="shared" si="22"/>
        <v>7</v>
      </c>
      <c r="P119" s="416">
        <f t="shared" si="22"/>
        <v>0</v>
      </c>
      <c r="Q119" s="416">
        <f t="shared" si="22"/>
        <v>98</v>
      </c>
      <c r="R119" s="416">
        <f t="shared" si="22"/>
        <v>0</v>
      </c>
      <c r="S119" s="416">
        <f t="shared" si="22"/>
        <v>7742</v>
      </c>
      <c r="T119" s="416">
        <f t="shared" si="22"/>
        <v>0</v>
      </c>
      <c r="U119" s="416">
        <f t="shared" si="22"/>
        <v>37</v>
      </c>
      <c r="V119" s="416">
        <f t="shared" si="22"/>
        <v>0</v>
      </c>
      <c r="W119" s="416">
        <f t="shared" si="22"/>
        <v>1</v>
      </c>
      <c r="X119" s="416">
        <f t="shared" si="22"/>
        <v>0</v>
      </c>
      <c r="Y119" s="416">
        <f t="shared" si="22"/>
        <v>2058</v>
      </c>
      <c r="Z119" s="416">
        <f t="shared" si="22"/>
        <v>0</v>
      </c>
      <c r="AA119" s="416">
        <f t="shared" si="22"/>
        <v>1</v>
      </c>
      <c r="AB119" s="416">
        <f t="shared" si="22"/>
        <v>0</v>
      </c>
      <c r="AC119" s="416">
        <f t="shared" si="22"/>
        <v>8</v>
      </c>
      <c r="AD119" s="416">
        <f t="shared" si="22"/>
        <v>0</v>
      </c>
      <c r="AE119" s="416">
        <f t="shared" si="22"/>
        <v>0</v>
      </c>
      <c r="AF119" s="416">
        <f t="shared" si="22"/>
        <v>0</v>
      </c>
      <c r="AG119" s="416">
        <f t="shared" si="22"/>
        <v>1</v>
      </c>
      <c r="AH119" s="416">
        <f t="shared" si="22"/>
        <v>35</v>
      </c>
      <c r="AI119" s="416">
        <f t="shared" si="22"/>
        <v>144</v>
      </c>
      <c r="AJ119" s="416">
        <f t="shared" si="17"/>
        <v>20453</v>
      </c>
      <c r="AK119" s="416">
        <f t="shared" si="18"/>
        <v>0</v>
      </c>
      <c r="AL119" s="416">
        <f t="shared" si="19"/>
        <v>20453</v>
      </c>
      <c r="AM119" s="479">
        <f>'[6]Dec-20'!AL124+AL14</f>
        <v>20453</v>
      </c>
      <c r="AN119" s="453">
        <f t="shared" si="20"/>
        <v>0</v>
      </c>
      <c r="AO119" s="509">
        <v>20226</v>
      </c>
      <c r="AP119" s="506"/>
      <c r="AQ119" s="506"/>
      <c r="AR119" s="506"/>
      <c r="AS119" s="506"/>
      <c r="AT119" s="506"/>
      <c r="AU119" s="506"/>
      <c r="AV119" s="506"/>
      <c r="AW119" s="506"/>
      <c r="AX119" s="506"/>
      <c r="AY119" s="506"/>
      <c r="AZ119" s="506"/>
    </row>
    <row r="120" spans="1:52" s="173" customFormat="1" ht="75.75" customHeight="1" x14ac:dyDescent="0.2">
      <c r="A120" s="689" t="s">
        <v>322</v>
      </c>
      <c r="B120" s="690"/>
      <c r="C120" s="416">
        <f>SUM(C119,C115)</f>
        <v>0</v>
      </c>
      <c r="D120" s="416">
        <f t="shared" ref="D120:AI120" si="23">SUM(D119,D115)</f>
        <v>0</v>
      </c>
      <c r="E120" s="416">
        <f t="shared" si="23"/>
        <v>678</v>
      </c>
      <c r="F120" s="416">
        <f t="shared" si="23"/>
        <v>0</v>
      </c>
      <c r="G120" s="416">
        <f t="shared" si="23"/>
        <v>912</v>
      </c>
      <c r="H120" s="416">
        <f t="shared" si="23"/>
        <v>0</v>
      </c>
      <c r="I120" s="416">
        <f t="shared" si="23"/>
        <v>1</v>
      </c>
      <c r="J120" s="416">
        <f t="shared" si="23"/>
        <v>0</v>
      </c>
      <c r="K120" s="416">
        <f t="shared" si="23"/>
        <v>4970</v>
      </c>
      <c r="L120" s="416">
        <f t="shared" si="23"/>
        <v>0</v>
      </c>
      <c r="M120" s="416">
        <f t="shared" si="23"/>
        <v>9621</v>
      </c>
      <c r="N120" s="416">
        <f t="shared" si="23"/>
        <v>0</v>
      </c>
      <c r="O120" s="416">
        <f t="shared" si="23"/>
        <v>15</v>
      </c>
      <c r="P120" s="416">
        <f t="shared" si="23"/>
        <v>0</v>
      </c>
      <c r="Q120" s="416">
        <f t="shared" si="23"/>
        <v>152</v>
      </c>
      <c r="R120" s="416">
        <f t="shared" si="23"/>
        <v>0</v>
      </c>
      <c r="S120" s="416">
        <f t="shared" si="23"/>
        <v>12113</v>
      </c>
      <c r="T120" s="416">
        <f t="shared" si="23"/>
        <v>0</v>
      </c>
      <c r="U120" s="416">
        <f t="shared" si="23"/>
        <v>101</v>
      </c>
      <c r="V120" s="416">
        <f t="shared" si="23"/>
        <v>0</v>
      </c>
      <c r="W120" s="416">
        <f t="shared" si="23"/>
        <v>1</v>
      </c>
      <c r="X120" s="416">
        <f t="shared" si="23"/>
        <v>0</v>
      </c>
      <c r="Y120" s="416">
        <f t="shared" si="23"/>
        <v>2609</v>
      </c>
      <c r="Z120" s="416">
        <f t="shared" si="23"/>
        <v>0</v>
      </c>
      <c r="AA120" s="416">
        <f t="shared" si="23"/>
        <v>3</v>
      </c>
      <c r="AB120" s="416">
        <f t="shared" si="23"/>
        <v>0</v>
      </c>
      <c r="AC120" s="416">
        <f t="shared" si="23"/>
        <v>8</v>
      </c>
      <c r="AD120" s="416">
        <f t="shared" si="23"/>
        <v>0</v>
      </c>
      <c r="AE120" s="416">
        <f t="shared" si="23"/>
        <v>2</v>
      </c>
      <c r="AF120" s="416">
        <f t="shared" si="23"/>
        <v>0</v>
      </c>
      <c r="AG120" s="416">
        <f t="shared" si="23"/>
        <v>2</v>
      </c>
      <c r="AH120" s="416">
        <f t="shared" si="23"/>
        <v>58</v>
      </c>
      <c r="AI120" s="416">
        <f t="shared" si="23"/>
        <v>163</v>
      </c>
      <c r="AJ120" s="416">
        <f t="shared" si="17"/>
        <v>31409</v>
      </c>
      <c r="AK120" s="416">
        <f t="shared" si="18"/>
        <v>0</v>
      </c>
      <c r="AL120" s="416">
        <f t="shared" si="19"/>
        <v>31409</v>
      </c>
      <c r="AM120" s="479">
        <f>'[6]Dec-20'!AL125+AL15</f>
        <v>31410</v>
      </c>
      <c r="AN120" s="453">
        <f t="shared" si="20"/>
        <v>1</v>
      </c>
      <c r="AO120" s="509"/>
      <c r="AP120" s="506"/>
      <c r="AQ120" s="506"/>
      <c r="AR120" s="506"/>
      <c r="AS120" s="506"/>
      <c r="AT120" s="506"/>
      <c r="AU120" s="506"/>
      <c r="AV120" s="506"/>
      <c r="AW120" s="506"/>
      <c r="AX120" s="506"/>
      <c r="AY120" s="506"/>
      <c r="AZ120" s="506"/>
    </row>
    <row r="121" spans="1:52" s="172" customFormat="1" ht="75.75" customHeight="1" x14ac:dyDescent="0.2">
      <c r="A121" s="417">
        <v>7</v>
      </c>
      <c r="B121" s="568" t="s">
        <v>294</v>
      </c>
      <c r="C121" s="417">
        <f>'[6]Dec-20'!C126+C16</f>
        <v>0</v>
      </c>
      <c r="D121" s="417">
        <f>'[6]Dec-20'!D126+D16</f>
        <v>0</v>
      </c>
      <c r="E121" s="417">
        <f>'[6]Dec-20'!E126+E16</f>
        <v>0</v>
      </c>
      <c r="F121" s="417">
        <f>'[6]Dec-20'!F126+F16</f>
        <v>0</v>
      </c>
      <c r="G121" s="417">
        <f>'[6]Dec-20'!G126+G16</f>
        <v>3</v>
      </c>
      <c r="H121" s="417">
        <f>'[6]Dec-20'!H126+H16</f>
        <v>0</v>
      </c>
      <c r="I121" s="417">
        <f>'[6]Dec-20'!I126+I16</f>
        <v>0</v>
      </c>
      <c r="J121" s="417">
        <f>'[6]Dec-20'!J126+J16</f>
        <v>0</v>
      </c>
      <c r="K121" s="417">
        <f>'[6]Dec-20'!K126+K16</f>
        <v>332</v>
      </c>
      <c r="L121" s="417">
        <f>'[6]Dec-20'!L126+L16</f>
        <v>0</v>
      </c>
      <c r="M121" s="417">
        <f>'[6]Dec-20'!M126+M16</f>
        <v>969</v>
      </c>
      <c r="N121" s="417">
        <f>'[6]Dec-20'!N126+N16</f>
        <v>0</v>
      </c>
      <c r="O121" s="417">
        <f>'[6]Dec-20'!O126+O16</f>
        <v>3</v>
      </c>
      <c r="P121" s="417">
        <f>'[6]Dec-20'!P126+P16</f>
        <v>0</v>
      </c>
      <c r="Q121" s="417">
        <f>'[6]Dec-20'!Q126+Q16</f>
        <v>21</v>
      </c>
      <c r="R121" s="417">
        <f>'[6]Dec-20'!R126+R16</f>
        <v>0</v>
      </c>
      <c r="S121" s="417">
        <f>'[6]Dec-20'!S126+S16</f>
        <v>1337</v>
      </c>
      <c r="T121" s="417">
        <f>'[6]Dec-20'!T126+T16</f>
        <v>0</v>
      </c>
      <c r="U121" s="417">
        <f>'[6]Dec-20'!U126+U16</f>
        <v>23</v>
      </c>
      <c r="V121" s="417">
        <f>'[6]Dec-20'!V126+V16</f>
        <v>0</v>
      </c>
      <c r="W121" s="417">
        <f>'[6]Dec-20'!W126+W16</f>
        <v>2</v>
      </c>
      <c r="X121" s="417">
        <f>'[6]Dec-20'!X126+X16</f>
        <v>0</v>
      </c>
      <c r="Y121" s="417">
        <f>'[6]Dec-20'!Y126+Y16</f>
        <v>330</v>
      </c>
      <c r="Z121" s="417">
        <f>'[6]Dec-20'!Z126+Z16</f>
        <v>0</v>
      </c>
      <c r="AA121" s="417">
        <f>'[6]Dec-20'!AA126+AA16</f>
        <v>0</v>
      </c>
      <c r="AB121" s="417">
        <f>'[6]Dec-20'!AB126+AB16</f>
        <v>0</v>
      </c>
      <c r="AC121" s="417">
        <f>'[6]Dec-20'!AC126+AC16</f>
        <v>0</v>
      </c>
      <c r="AD121" s="417">
        <f>'[6]Dec-20'!AD126+AD16</f>
        <v>0</v>
      </c>
      <c r="AE121" s="417">
        <f>'[6]Dec-20'!AE126+AE16</f>
        <v>0</v>
      </c>
      <c r="AF121" s="417">
        <f>'[6]Dec-20'!AF126+AF16</f>
        <v>0</v>
      </c>
      <c r="AG121" s="417">
        <f>'[6]Dec-20'!AG126+AG16</f>
        <v>0</v>
      </c>
      <c r="AH121" s="417">
        <f>'[6]Dec-20'!AH126+AH16</f>
        <v>9</v>
      </c>
      <c r="AI121" s="417">
        <f>'[6]Dec-20'!AI126+AI16</f>
        <v>24</v>
      </c>
      <c r="AJ121" s="417">
        <f t="shared" si="17"/>
        <v>3053</v>
      </c>
      <c r="AK121" s="417">
        <f t="shared" si="18"/>
        <v>0</v>
      </c>
      <c r="AL121" s="417">
        <f t="shared" si="19"/>
        <v>3053</v>
      </c>
      <c r="AM121" s="478">
        <f>'[6]Dec-20'!AL126+AL16</f>
        <v>3053</v>
      </c>
      <c r="AN121" s="452">
        <f t="shared" si="20"/>
        <v>0</v>
      </c>
      <c r="AO121" s="417">
        <v>3169</v>
      </c>
      <c r="AP121" s="417">
        <f>AO121-AL121</f>
        <v>116</v>
      </c>
      <c r="AQ121" s="508"/>
      <c r="AR121" s="508"/>
      <c r="AS121" s="508"/>
      <c r="AT121" s="508"/>
      <c r="AU121" s="508"/>
      <c r="AV121" s="508"/>
      <c r="AW121" s="508"/>
      <c r="AX121" s="508"/>
      <c r="AY121" s="508"/>
      <c r="AZ121" s="508"/>
    </row>
    <row r="122" spans="1:52" s="172" customFormat="1" ht="75.75" customHeight="1" x14ac:dyDescent="0.2">
      <c r="A122" s="417">
        <v>8</v>
      </c>
      <c r="B122" s="568" t="s">
        <v>295</v>
      </c>
      <c r="C122" s="417">
        <f>'[6]Dec-20'!C127+C17</f>
        <v>0</v>
      </c>
      <c r="D122" s="417">
        <f>'[6]Dec-20'!D127+D17</f>
        <v>0</v>
      </c>
      <c r="E122" s="417">
        <f>'[6]Dec-20'!E127+E17</f>
        <v>0</v>
      </c>
      <c r="F122" s="417">
        <f>'[6]Dec-20'!F127+F17</f>
        <v>0</v>
      </c>
      <c r="G122" s="417">
        <f>'[6]Dec-20'!G127+G17-6</f>
        <v>22</v>
      </c>
      <c r="H122" s="417">
        <f>'[6]Dec-20'!H127+H17</f>
        <v>0</v>
      </c>
      <c r="I122" s="417">
        <f>'[6]Dec-20'!I127+I17</f>
        <v>0</v>
      </c>
      <c r="J122" s="417">
        <f>'[6]Dec-20'!J127+J17</f>
        <v>0</v>
      </c>
      <c r="K122" s="417">
        <f>'[6]Dec-20'!K127+K17</f>
        <v>364</v>
      </c>
      <c r="L122" s="417">
        <f>'[6]Dec-20'!L127+L17</f>
        <v>0</v>
      </c>
      <c r="M122" s="417">
        <f>'[6]Dec-20'!M127+M17-25</f>
        <v>647</v>
      </c>
      <c r="N122" s="417">
        <f>'[6]Dec-20'!N127+N17</f>
        <v>0</v>
      </c>
      <c r="O122" s="417">
        <f>'[6]Dec-20'!O127+O17</f>
        <v>1</v>
      </c>
      <c r="P122" s="417">
        <f>'[6]Dec-20'!P127+P17</f>
        <v>0</v>
      </c>
      <c r="Q122" s="417">
        <f>'[6]Dec-20'!Q127+Q17-15</f>
        <v>2</v>
      </c>
      <c r="R122" s="417">
        <f>'[6]Dec-20'!R127+R17</f>
        <v>0</v>
      </c>
      <c r="S122" s="417">
        <f>'[6]Dec-20'!S127+S17+11</f>
        <v>1244</v>
      </c>
      <c r="T122" s="417">
        <f>'[6]Dec-20'!T127+T17</f>
        <v>0</v>
      </c>
      <c r="U122" s="417">
        <f>'[6]Dec-20'!U127+U17-11</f>
        <v>2</v>
      </c>
      <c r="V122" s="417">
        <f>'[6]Dec-20'!V127+V17</f>
        <v>0</v>
      </c>
      <c r="W122" s="417">
        <f>'[6]Dec-20'!W127+W17</f>
        <v>0</v>
      </c>
      <c r="X122" s="417">
        <f>'[6]Dec-20'!X127+X17</f>
        <v>0</v>
      </c>
      <c r="Y122" s="417">
        <f>'[6]Dec-20'!Y127+Y17</f>
        <v>581</v>
      </c>
      <c r="Z122" s="417">
        <f>'[6]Dec-20'!Z127+Z17</f>
        <v>0</v>
      </c>
      <c r="AA122" s="417">
        <f>'[6]Dec-20'!AA127+AA17-2</f>
        <v>0</v>
      </c>
      <c r="AB122" s="417">
        <f>'[6]Dec-20'!AB127+AB17</f>
        <v>0</v>
      </c>
      <c r="AC122" s="417">
        <f>'[6]Dec-20'!AC127+AC17</f>
        <v>0</v>
      </c>
      <c r="AD122" s="417">
        <f>'[6]Dec-20'!AD127+AD17</f>
        <v>0</v>
      </c>
      <c r="AE122" s="417">
        <f>'[6]Dec-20'!AE127+AE17-10</f>
        <v>0</v>
      </c>
      <c r="AF122" s="417">
        <f>'[6]Dec-20'!AF127+AF17</f>
        <v>0</v>
      </c>
      <c r="AG122" s="417">
        <f>'[6]Dec-20'!AG127+AG17-4</f>
        <v>0</v>
      </c>
      <c r="AH122" s="417">
        <f>'[6]Dec-20'!AH127+AH17</f>
        <v>4</v>
      </c>
      <c r="AI122" s="417">
        <f>'[6]Dec-20'!AI127+AI17+10</f>
        <v>58</v>
      </c>
      <c r="AJ122" s="417">
        <f t="shared" si="17"/>
        <v>2925</v>
      </c>
      <c r="AK122" s="417">
        <f t="shared" si="18"/>
        <v>0</v>
      </c>
      <c r="AL122" s="417">
        <f t="shared" si="19"/>
        <v>2925</v>
      </c>
      <c r="AM122" s="478">
        <f>'[6]Dec-20'!AL127+AL17</f>
        <v>2977</v>
      </c>
      <c r="AN122" s="452">
        <f t="shared" si="20"/>
        <v>52</v>
      </c>
      <c r="AO122" s="417">
        <v>2925</v>
      </c>
      <c r="AP122" s="417">
        <f>AO122-AL122</f>
        <v>0</v>
      </c>
      <c r="AQ122" s="508"/>
      <c r="AR122" s="508"/>
      <c r="AS122" s="508"/>
      <c r="AT122" s="508"/>
      <c r="AU122" s="508"/>
      <c r="AV122" s="508"/>
      <c r="AW122" s="508"/>
      <c r="AX122" s="508"/>
      <c r="AY122" s="508"/>
      <c r="AZ122" s="508"/>
    </row>
    <row r="123" spans="1:52" s="172" customFormat="1" ht="75.75" customHeight="1" x14ac:dyDescent="0.2">
      <c r="A123" s="417">
        <v>9</v>
      </c>
      <c r="B123" s="568" t="s">
        <v>296</v>
      </c>
      <c r="C123" s="417">
        <f>'[6]Dec-20'!C128+C18</f>
        <v>0</v>
      </c>
      <c r="D123" s="417">
        <f>'[6]Dec-20'!D128+D18</f>
        <v>0</v>
      </c>
      <c r="E123" s="417">
        <f>'[6]Dec-20'!E128+E18</f>
        <v>1</v>
      </c>
      <c r="F123" s="417">
        <f>'[6]Dec-20'!F128+F18</f>
        <v>0</v>
      </c>
      <c r="G123" s="417">
        <f>'[6]Dec-20'!G128+G18</f>
        <v>34</v>
      </c>
      <c r="H123" s="417">
        <f>'[6]Dec-20'!H128+H18</f>
        <v>0</v>
      </c>
      <c r="I123" s="417">
        <f>'[6]Dec-20'!I128+I18</f>
        <v>0</v>
      </c>
      <c r="J123" s="417">
        <f>'[6]Dec-20'!J128+J18</f>
        <v>0</v>
      </c>
      <c r="K123" s="417">
        <f>'[6]Dec-20'!K128+K18</f>
        <v>1000</v>
      </c>
      <c r="L123" s="417">
        <f>'[6]Dec-20'!L128+L18</f>
        <v>0</v>
      </c>
      <c r="M123" s="417">
        <f>'[6]Dec-20'!M128+M18</f>
        <v>1994</v>
      </c>
      <c r="N123" s="417">
        <f>'[6]Dec-20'!N128+N18</f>
        <v>0</v>
      </c>
      <c r="O123" s="417">
        <f>'[6]Dec-20'!O128+O18</f>
        <v>9</v>
      </c>
      <c r="P123" s="417">
        <f>'[6]Dec-20'!P128+P18</f>
        <v>0</v>
      </c>
      <c r="Q123" s="417">
        <f>'[6]Dec-20'!Q128+Q18</f>
        <v>44</v>
      </c>
      <c r="R123" s="417">
        <f>'[6]Dec-20'!R128+R18</f>
        <v>0</v>
      </c>
      <c r="S123" s="417">
        <f>'[6]Dec-20'!S128+S18</f>
        <v>1790</v>
      </c>
      <c r="T123" s="417">
        <f>'[6]Dec-20'!T128+T18</f>
        <v>0</v>
      </c>
      <c r="U123" s="417">
        <f>'[6]Dec-20'!U128+U18</f>
        <v>26</v>
      </c>
      <c r="V123" s="417">
        <f>'[6]Dec-20'!V128+V18</f>
        <v>0</v>
      </c>
      <c r="W123" s="417">
        <f>'[6]Dec-20'!W128+W18</f>
        <v>0</v>
      </c>
      <c r="X123" s="417">
        <f>'[6]Dec-20'!X128+X18</f>
        <v>0</v>
      </c>
      <c r="Y123" s="417">
        <f>'[6]Dec-20'!Y128+Y18</f>
        <v>463</v>
      </c>
      <c r="Z123" s="417">
        <f>'[6]Dec-20'!Z128+Z18</f>
        <v>0</v>
      </c>
      <c r="AA123" s="417">
        <f>'[6]Dec-20'!AA128+AA18</f>
        <v>0</v>
      </c>
      <c r="AB123" s="417">
        <f>'[6]Dec-20'!AB128+AB18</f>
        <v>0</v>
      </c>
      <c r="AC123" s="417">
        <f>'[6]Dec-20'!AC128+AC18</f>
        <v>3</v>
      </c>
      <c r="AD123" s="417">
        <f>'[6]Dec-20'!AD128+AD18</f>
        <v>0</v>
      </c>
      <c r="AE123" s="417">
        <f>'[6]Dec-20'!AE128+AE18</f>
        <v>1</v>
      </c>
      <c r="AF123" s="417">
        <f>'[6]Dec-20'!AF128+AF18</f>
        <v>0</v>
      </c>
      <c r="AG123" s="417">
        <f>'[6]Dec-20'!AG128+AG18</f>
        <v>7</v>
      </c>
      <c r="AH123" s="417">
        <f>'[6]Dec-20'!AH128+AH18</f>
        <v>12</v>
      </c>
      <c r="AI123" s="417">
        <f>'[6]Dec-20'!AI128+AI18</f>
        <v>26</v>
      </c>
      <c r="AJ123" s="417">
        <f t="shared" si="17"/>
        <v>5410</v>
      </c>
      <c r="AK123" s="417">
        <f t="shared" si="18"/>
        <v>0</v>
      </c>
      <c r="AL123" s="417">
        <f t="shared" si="19"/>
        <v>5410</v>
      </c>
      <c r="AM123" s="478">
        <f>'[6]Dec-20'!AL128+AL18</f>
        <v>5410</v>
      </c>
      <c r="AN123" s="452">
        <f t="shared" si="20"/>
        <v>0</v>
      </c>
      <c r="AO123" s="417">
        <v>5479</v>
      </c>
      <c r="AP123" s="417">
        <f>AO123-AL123</f>
        <v>69</v>
      </c>
      <c r="AQ123" s="508"/>
      <c r="AR123" s="508"/>
      <c r="AS123" s="508"/>
      <c r="AT123" s="508"/>
      <c r="AU123" s="508"/>
      <c r="AV123" s="508"/>
      <c r="AW123" s="508"/>
      <c r="AX123" s="508"/>
      <c r="AY123" s="508"/>
      <c r="AZ123" s="508"/>
    </row>
    <row r="124" spans="1:52" s="172" customFormat="1" ht="75.75" customHeight="1" x14ac:dyDescent="0.2">
      <c r="A124" s="417">
        <v>10</v>
      </c>
      <c r="B124" s="568" t="s">
        <v>297</v>
      </c>
      <c r="C124" s="417">
        <f>'[6]Dec-20'!C129+C19</f>
        <v>0</v>
      </c>
      <c r="D124" s="417">
        <f>'[6]Dec-20'!D129+D19</f>
        <v>0</v>
      </c>
      <c r="E124" s="417">
        <f>'[6]Dec-20'!E129+E19</f>
        <v>0</v>
      </c>
      <c r="F124" s="417">
        <f>'[6]Dec-20'!F129+F19</f>
        <v>0</v>
      </c>
      <c r="G124" s="417">
        <f>'[6]Dec-20'!G129+G19</f>
        <v>2</v>
      </c>
      <c r="H124" s="417">
        <f>'[6]Dec-20'!H129+H19</f>
        <v>0</v>
      </c>
      <c r="I124" s="417">
        <f>'[6]Dec-20'!I129+I19</f>
        <v>0</v>
      </c>
      <c r="J124" s="417">
        <f>'[6]Dec-20'!J129+J19</f>
        <v>0</v>
      </c>
      <c r="K124" s="417">
        <f>'[6]Dec-20'!K129+K19</f>
        <v>97</v>
      </c>
      <c r="L124" s="417">
        <f>'[6]Dec-20'!L129+L19</f>
        <v>0</v>
      </c>
      <c r="M124" s="417">
        <f>'[6]Dec-20'!M129+M19</f>
        <v>203</v>
      </c>
      <c r="N124" s="417">
        <f>'[6]Dec-20'!N129+N19</f>
        <v>0</v>
      </c>
      <c r="O124" s="417">
        <f>'[6]Dec-20'!O129+O19</f>
        <v>4</v>
      </c>
      <c r="P124" s="417">
        <f>'[6]Dec-20'!P129+P19</f>
        <v>0</v>
      </c>
      <c r="Q124" s="417">
        <f>'[6]Dec-20'!Q129+Q19</f>
        <v>5</v>
      </c>
      <c r="R124" s="417">
        <f>'[6]Dec-20'!R129+R19</f>
        <v>0</v>
      </c>
      <c r="S124" s="417">
        <f>'[6]Dec-20'!S129+S19</f>
        <v>412</v>
      </c>
      <c r="T124" s="417">
        <f>'[6]Dec-20'!T129+T19</f>
        <v>0</v>
      </c>
      <c r="U124" s="417">
        <f>'[6]Dec-20'!U129+U19</f>
        <v>10</v>
      </c>
      <c r="V124" s="417">
        <f>'[6]Dec-20'!V129+V19</f>
        <v>0</v>
      </c>
      <c r="W124" s="417">
        <f>'[6]Dec-20'!W129+W19</f>
        <v>1</v>
      </c>
      <c r="X124" s="417">
        <f>'[6]Dec-20'!X129+X19</f>
        <v>0</v>
      </c>
      <c r="Y124" s="417">
        <f>'[6]Dec-20'!Y129+Y19</f>
        <v>229</v>
      </c>
      <c r="Z124" s="417">
        <f>'[6]Dec-20'!Z129+Z19</f>
        <v>0</v>
      </c>
      <c r="AA124" s="417">
        <f>'[6]Dec-20'!AA129+AA19</f>
        <v>1</v>
      </c>
      <c r="AB124" s="417">
        <f>'[6]Dec-20'!AB129+AB19</f>
        <v>0</v>
      </c>
      <c r="AC124" s="417">
        <f>'[6]Dec-20'!AC129+AC19</f>
        <v>0</v>
      </c>
      <c r="AD124" s="417">
        <f>'[6]Dec-20'!AD129+AD19</f>
        <v>0</v>
      </c>
      <c r="AE124" s="417">
        <f>'[6]Dec-20'!AE129+AE19</f>
        <v>2</v>
      </c>
      <c r="AF124" s="417">
        <f>'[6]Dec-20'!AF129+AF19</f>
        <v>0</v>
      </c>
      <c r="AG124" s="417">
        <f>'[6]Dec-20'!AG129+AG19</f>
        <v>18</v>
      </c>
      <c r="AH124" s="417">
        <f>'[6]Dec-20'!AH129+AH19</f>
        <v>20</v>
      </c>
      <c r="AI124" s="417">
        <f>'[6]Dec-20'!AI129+AI19</f>
        <v>20</v>
      </c>
      <c r="AJ124" s="417">
        <f t="shared" si="17"/>
        <v>1024</v>
      </c>
      <c r="AK124" s="417">
        <f t="shared" si="18"/>
        <v>0</v>
      </c>
      <c r="AL124" s="417">
        <f t="shared" si="19"/>
        <v>1024</v>
      </c>
      <c r="AM124" s="478">
        <f>'[6]Dec-20'!AL129+AL19</f>
        <v>1024</v>
      </c>
      <c r="AN124" s="452">
        <f t="shared" si="20"/>
        <v>0</v>
      </c>
      <c r="AO124" s="417">
        <v>1007</v>
      </c>
      <c r="AP124" s="417">
        <f>AO124-AL124</f>
        <v>-17</v>
      </c>
      <c r="AQ124" s="508"/>
      <c r="AR124" s="508"/>
      <c r="AS124" s="508"/>
      <c r="AT124" s="508"/>
      <c r="AU124" s="508"/>
      <c r="AV124" s="508"/>
      <c r="AW124" s="508"/>
      <c r="AX124" s="508"/>
      <c r="AY124" s="508"/>
      <c r="AZ124" s="508"/>
    </row>
    <row r="125" spans="1:52" s="173" customFormat="1" ht="75.75" customHeight="1" x14ac:dyDescent="0.2">
      <c r="A125" s="689" t="s">
        <v>323</v>
      </c>
      <c r="B125" s="690"/>
      <c r="C125" s="416">
        <f>SUM(C121:C124)</f>
        <v>0</v>
      </c>
      <c r="D125" s="416">
        <f t="shared" ref="D125:AI125" si="24">SUM(D121:D124)</f>
        <v>0</v>
      </c>
      <c r="E125" s="416">
        <f t="shared" si="24"/>
        <v>1</v>
      </c>
      <c r="F125" s="416">
        <f t="shared" si="24"/>
        <v>0</v>
      </c>
      <c r="G125" s="416">
        <f t="shared" si="24"/>
        <v>61</v>
      </c>
      <c r="H125" s="416">
        <f t="shared" si="24"/>
        <v>0</v>
      </c>
      <c r="I125" s="416">
        <f t="shared" si="24"/>
        <v>0</v>
      </c>
      <c r="J125" s="416">
        <f t="shared" si="24"/>
        <v>0</v>
      </c>
      <c r="K125" s="416">
        <f t="shared" si="24"/>
        <v>1793</v>
      </c>
      <c r="L125" s="416">
        <f t="shared" si="24"/>
        <v>0</v>
      </c>
      <c r="M125" s="416">
        <f t="shared" si="24"/>
        <v>3813</v>
      </c>
      <c r="N125" s="416">
        <f t="shared" si="24"/>
        <v>0</v>
      </c>
      <c r="O125" s="416">
        <f t="shared" si="24"/>
        <v>17</v>
      </c>
      <c r="P125" s="416">
        <f t="shared" si="24"/>
        <v>0</v>
      </c>
      <c r="Q125" s="416">
        <f t="shared" si="24"/>
        <v>72</v>
      </c>
      <c r="R125" s="416">
        <f t="shared" si="24"/>
        <v>0</v>
      </c>
      <c r="S125" s="416">
        <f t="shared" si="24"/>
        <v>4783</v>
      </c>
      <c r="T125" s="416">
        <f t="shared" si="24"/>
        <v>0</v>
      </c>
      <c r="U125" s="416">
        <f t="shared" si="24"/>
        <v>61</v>
      </c>
      <c r="V125" s="416">
        <f t="shared" si="24"/>
        <v>0</v>
      </c>
      <c r="W125" s="416">
        <f t="shared" si="24"/>
        <v>3</v>
      </c>
      <c r="X125" s="416">
        <f t="shared" si="24"/>
        <v>0</v>
      </c>
      <c r="Y125" s="416">
        <f t="shared" si="24"/>
        <v>1603</v>
      </c>
      <c r="Z125" s="416">
        <f t="shared" si="24"/>
        <v>0</v>
      </c>
      <c r="AA125" s="416">
        <f t="shared" si="24"/>
        <v>1</v>
      </c>
      <c r="AB125" s="416">
        <f t="shared" si="24"/>
        <v>0</v>
      </c>
      <c r="AC125" s="416">
        <f t="shared" si="24"/>
        <v>3</v>
      </c>
      <c r="AD125" s="416">
        <f t="shared" si="24"/>
        <v>0</v>
      </c>
      <c r="AE125" s="416">
        <f t="shared" si="24"/>
        <v>3</v>
      </c>
      <c r="AF125" s="416">
        <f t="shared" si="24"/>
        <v>0</v>
      </c>
      <c r="AG125" s="416">
        <f t="shared" si="24"/>
        <v>25</v>
      </c>
      <c r="AH125" s="416">
        <f t="shared" si="24"/>
        <v>45</v>
      </c>
      <c r="AI125" s="416">
        <f t="shared" si="24"/>
        <v>128</v>
      </c>
      <c r="AJ125" s="416">
        <f t="shared" si="17"/>
        <v>12412</v>
      </c>
      <c r="AK125" s="416">
        <f t="shared" si="18"/>
        <v>0</v>
      </c>
      <c r="AL125" s="416">
        <f t="shared" si="19"/>
        <v>12412</v>
      </c>
      <c r="AM125" s="479">
        <f>'[6]Dec-20'!AL130+AL20</f>
        <v>12464</v>
      </c>
      <c r="AN125" s="453">
        <f t="shared" si="20"/>
        <v>52</v>
      </c>
      <c r="AO125" s="497">
        <f>SUM(AO121:AO124)</f>
        <v>12580</v>
      </c>
      <c r="AP125" s="497">
        <f>AO125-AL125</f>
        <v>168</v>
      </c>
      <c r="AQ125" s="497"/>
      <c r="AR125" s="497"/>
      <c r="AS125" s="511"/>
      <c r="AT125" s="506"/>
      <c r="AU125" s="511"/>
      <c r="AV125" s="506"/>
      <c r="AW125" s="506"/>
      <c r="AX125" s="506"/>
      <c r="AY125" s="506"/>
      <c r="AZ125" s="506"/>
    </row>
    <row r="126" spans="1:52" s="172" customFormat="1" ht="75.75" customHeight="1" x14ac:dyDescent="0.2">
      <c r="A126" s="417">
        <v>11</v>
      </c>
      <c r="B126" s="568" t="s">
        <v>298</v>
      </c>
      <c r="C126" s="417">
        <f>'[6]Dec-20'!C131+C21</f>
        <v>1</v>
      </c>
      <c r="D126" s="417">
        <f>'[6]Dec-20'!D131+D21</f>
        <v>0</v>
      </c>
      <c r="E126" s="417">
        <f>'[6]Dec-20'!E131+E21</f>
        <v>0</v>
      </c>
      <c r="F126" s="417">
        <f>'[6]Dec-20'!F131+F21</f>
        <v>0</v>
      </c>
      <c r="G126" s="417">
        <f>'[6]Dec-20'!G131+G21</f>
        <v>20</v>
      </c>
      <c r="H126" s="417">
        <f>'[6]Dec-20'!H131+H21</f>
        <v>0</v>
      </c>
      <c r="I126" s="417">
        <f>'[6]Dec-20'!I131+I21</f>
        <v>0</v>
      </c>
      <c r="J126" s="417">
        <f>'[6]Dec-20'!J131+J21</f>
        <v>0</v>
      </c>
      <c r="K126" s="417">
        <f>'[6]Dec-20'!K131+K21</f>
        <v>128</v>
      </c>
      <c r="L126" s="417">
        <f>'[6]Dec-20'!L131+L21</f>
        <v>0</v>
      </c>
      <c r="M126" s="417">
        <f>'[6]Dec-20'!M131+M21</f>
        <v>832</v>
      </c>
      <c r="N126" s="417">
        <f>'[6]Dec-20'!N131+N21</f>
        <v>0</v>
      </c>
      <c r="O126" s="417">
        <f>'[6]Dec-20'!O131+O21</f>
        <v>3</v>
      </c>
      <c r="P126" s="417">
        <f>'[6]Dec-20'!P131+P21</f>
        <v>0</v>
      </c>
      <c r="Q126" s="417">
        <f>'[6]Dec-20'!Q131+Q21</f>
        <v>26</v>
      </c>
      <c r="R126" s="417">
        <f>'[6]Dec-20'!R131+R21</f>
        <v>0</v>
      </c>
      <c r="S126" s="417">
        <f>'[6]Dec-20'!S131+S21</f>
        <v>1300</v>
      </c>
      <c r="T126" s="417">
        <f>'[6]Dec-20'!T131+T21</f>
        <v>0</v>
      </c>
      <c r="U126" s="417">
        <f>'[6]Dec-20'!U131+U21</f>
        <v>16</v>
      </c>
      <c r="V126" s="417">
        <f>'[6]Dec-20'!V131+V21</f>
        <v>0</v>
      </c>
      <c r="W126" s="417">
        <f>'[6]Dec-20'!W131+W21</f>
        <v>0</v>
      </c>
      <c r="X126" s="417">
        <f>'[6]Dec-20'!X131+X21</f>
        <v>0</v>
      </c>
      <c r="Y126" s="417">
        <f>'[6]Dec-20'!Y131+Y21</f>
        <v>173</v>
      </c>
      <c r="Z126" s="417">
        <f>'[6]Dec-20'!Z131+Z21</f>
        <v>0</v>
      </c>
      <c r="AA126" s="417">
        <f>'[6]Dec-20'!AA131+AA21</f>
        <v>0</v>
      </c>
      <c r="AB126" s="417">
        <f>'[6]Dec-20'!AB131+AB21</f>
        <v>0</v>
      </c>
      <c r="AC126" s="417">
        <f>'[6]Dec-20'!AC131+AC21</f>
        <v>0</v>
      </c>
      <c r="AD126" s="417">
        <f>'[6]Dec-20'!AD131+AD21</f>
        <v>0</v>
      </c>
      <c r="AE126" s="417">
        <f>'[6]Dec-20'!AE131+AE21</f>
        <v>0</v>
      </c>
      <c r="AF126" s="417">
        <f>'[6]Dec-20'!AF131+AF21</f>
        <v>0</v>
      </c>
      <c r="AG126" s="417">
        <f>'[6]Dec-20'!AG131+AG21</f>
        <v>1</v>
      </c>
      <c r="AH126" s="417">
        <f>'[6]Dec-20'!AH131+AH21</f>
        <v>5</v>
      </c>
      <c r="AI126" s="417">
        <f>'[6]Dec-20'!AI131+AI21</f>
        <v>5</v>
      </c>
      <c r="AJ126" s="417">
        <f t="shared" si="17"/>
        <v>2510</v>
      </c>
      <c r="AK126" s="417">
        <f t="shared" si="18"/>
        <v>0</v>
      </c>
      <c r="AL126" s="417">
        <f t="shared" si="19"/>
        <v>2510</v>
      </c>
      <c r="AM126" s="478">
        <f>'[6]Dec-20'!AL131+AL21</f>
        <v>2510</v>
      </c>
      <c r="AN126" s="452">
        <f t="shared" si="20"/>
        <v>0</v>
      </c>
      <c r="AO126" s="507"/>
      <c r="AP126" s="508"/>
      <c r="AQ126" s="508"/>
      <c r="AR126" s="508"/>
      <c r="AS126" s="508"/>
      <c r="AT126" s="508"/>
      <c r="AU126" s="508"/>
      <c r="AV126" s="508"/>
      <c r="AW126" s="508"/>
      <c r="AX126" s="508"/>
      <c r="AY126" s="508"/>
      <c r="AZ126" s="508"/>
    </row>
    <row r="127" spans="1:52" s="172" customFormat="1" ht="75.75" customHeight="1" x14ac:dyDescent="0.2">
      <c r="A127" s="417">
        <v>12</v>
      </c>
      <c r="B127" s="568" t="s">
        <v>299</v>
      </c>
      <c r="C127" s="417">
        <f>'[6]Dec-20'!C132+C22</f>
        <v>0</v>
      </c>
      <c r="D127" s="417">
        <f>'[6]Dec-20'!D132+D22</f>
        <v>0</v>
      </c>
      <c r="E127" s="417">
        <f>'[6]Dec-20'!E132+E22</f>
        <v>0</v>
      </c>
      <c r="F127" s="417">
        <f>'[6]Dec-20'!F132+F22</f>
        <v>0</v>
      </c>
      <c r="G127" s="417">
        <f>'[6]Dec-20'!G132+G22</f>
        <v>3</v>
      </c>
      <c r="H127" s="417">
        <f>'[6]Dec-20'!H132+H22</f>
        <v>0</v>
      </c>
      <c r="I127" s="417">
        <f>'[6]Dec-20'!I132+I22</f>
        <v>0</v>
      </c>
      <c r="J127" s="417">
        <f>'[6]Dec-20'!J132+J22</f>
        <v>0</v>
      </c>
      <c r="K127" s="417">
        <f>'[6]Dec-20'!K132+K22</f>
        <v>268</v>
      </c>
      <c r="L127" s="417">
        <f>'[6]Dec-20'!L132+L22</f>
        <v>0</v>
      </c>
      <c r="M127" s="417">
        <f>'[6]Dec-20'!M132+M22</f>
        <v>659</v>
      </c>
      <c r="N127" s="417">
        <f>'[6]Dec-20'!N132+N22</f>
        <v>0</v>
      </c>
      <c r="O127" s="417">
        <f>'[6]Dec-20'!O132+O22</f>
        <v>12</v>
      </c>
      <c r="P127" s="417">
        <f>'[6]Dec-20'!P132+P22</f>
        <v>0</v>
      </c>
      <c r="Q127" s="417">
        <f>'[6]Dec-20'!Q132+Q22</f>
        <v>27</v>
      </c>
      <c r="R127" s="417">
        <f>'[6]Dec-20'!R132+R22</f>
        <v>0</v>
      </c>
      <c r="S127" s="417">
        <f>'[6]Dec-20'!S132+S22</f>
        <v>549</v>
      </c>
      <c r="T127" s="417">
        <f>'[6]Dec-20'!T132+T22</f>
        <v>0</v>
      </c>
      <c r="U127" s="417">
        <f>'[6]Dec-20'!U132+U22</f>
        <v>30</v>
      </c>
      <c r="V127" s="417">
        <f>'[6]Dec-20'!V132+V22</f>
        <v>0</v>
      </c>
      <c r="W127" s="417">
        <f>'[6]Dec-20'!W132+W22</f>
        <v>0</v>
      </c>
      <c r="X127" s="417">
        <f>'[6]Dec-20'!X132+X22</f>
        <v>0</v>
      </c>
      <c r="Y127" s="417">
        <f>'[6]Dec-20'!Y132+Y22</f>
        <v>239</v>
      </c>
      <c r="Z127" s="417">
        <f>'[6]Dec-20'!Z132+Z22</f>
        <v>0</v>
      </c>
      <c r="AA127" s="417">
        <f>'[6]Dec-20'!AA132+AA22</f>
        <v>0</v>
      </c>
      <c r="AB127" s="417">
        <f>'[6]Dec-20'!AB132+AB22</f>
        <v>0</v>
      </c>
      <c r="AC127" s="417">
        <f>'[6]Dec-20'!AC132+AC22</f>
        <v>0</v>
      </c>
      <c r="AD127" s="417">
        <f>'[6]Dec-20'!AD132+AD22</f>
        <v>0</v>
      </c>
      <c r="AE127" s="417">
        <f>'[6]Dec-20'!AE132+AE22</f>
        <v>0</v>
      </c>
      <c r="AF127" s="417">
        <f>'[6]Dec-20'!AF132+AF22</f>
        <v>0</v>
      </c>
      <c r="AG127" s="417">
        <f>'[6]Dec-20'!AG132+AG22</f>
        <v>3</v>
      </c>
      <c r="AH127" s="417">
        <f>'[6]Dec-20'!AH132+AH22</f>
        <v>9</v>
      </c>
      <c r="AI127" s="417">
        <f>'[6]Dec-20'!AI132+AI22</f>
        <v>28</v>
      </c>
      <c r="AJ127" s="417">
        <f t="shared" si="17"/>
        <v>1827</v>
      </c>
      <c r="AK127" s="417">
        <f t="shared" si="18"/>
        <v>0</v>
      </c>
      <c r="AL127" s="417">
        <f t="shared" si="19"/>
        <v>1827</v>
      </c>
      <c r="AM127" s="478">
        <f>'[6]Dec-20'!AL132+AL22</f>
        <v>1827</v>
      </c>
      <c r="AN127" s="452">
        <f t="shared" si="20"/>
        <v>0</v>
      </c>
      <c r="AO127" s="507"/>
      <c r="AP127" s="508"/>
      <c r="AQ127" s="508"/>
      <c r="AR127" s="508"/>
      <c r="AS127" s="508"/>
      <c r="AT127" s="508"/>
      <c r="AU127" s="508"/>
      <c r="AV127" s="508"/>
      <c r="AW127" s="508"/>
      <c r="AX127" s="508"/>
      <c r="AY127" s="508"/>
      <c r="AZ127" s="508"/>
    </row>
    <row r="128" spans="1:52" s="172" customFormat="1" ht="75.75" customHeight="1" x14ac:dyDescent="0.2">
      <c r="A128" s="417">
        <v>13</v>
      </c>
      <c r="B128" s="568" t="s">
        <v>300</v>
      </c>
      <c r="C128" s="417">
        <f>'[6]Dec-20'!C133+C23</f>
        <v>0</v>
      </c>
      <c r="D128" s="417">
        <f>'[6]Dec-20'!D133+D23</f>
        <v>0</v>
      </c>
      <c r="E128" s="417">
        <f>'[6]Dec-20'!E133+E23</f>
        <v>60</v>
      </c>
      <c r="F128" s="417">
        <f>'[6]Dec-20'!F133+F23</f>
        <v>0</v>
      </c>
      <c r="G128" s="417">
        <f>'[6]Dec-20'!G133+G23</f>
        <v>417</v>
      </c>
      <c r="H128" s="417">
        <f>'[6]Dec-20'!H133+H23</f>
        <v>0</v>
      </c>
      <c r="I128" s="417">
        <f>'[6]Dec-20'!I133+I23</f>
        <v>5</v>
      </c>
      <c r="J128" s="417">
        <f>'[6]Dec-20'!J133+J23</f>
        <v>0</v>
      </c>
      <c r="K128" s="417">
        <f>'[6]Dec-20'!K133+K23</f>
        <v>808</v>
      </c>
      <c r="L128" s="417">
        <f>'[6]Dec-20'!L133+L23</f>
        <v>0</v>
      </c>
      <c r="M128" s="417">
        <f>'[6]Dec-20'!M133+M23</f>
        <v>1752</v>
      </c>
      <c r="N128" s="417">
        <f>'[6]Dec-20'!N133+N23</f>
        <v>0</v>
      </c>
      <c r="O128" s="417">
        <f>'[6]Dec-20'!O133+O23</f>
        <v>1</v>
      </c>
      <c r="P128" s="417">
        <f>'[6]Dec-20'!P133+P23</f>
        <v>0</v>
      </c>
      <c r="Q128" s="417">
        <f>'[6]Dec-20'!Q133+Q23</f>
        <v>31</v>
      </c>
      <c r="R128" s="417">
        <f>'[6]Dec-20'!R133+R23</f>
        <v>0</v>
      </c>
      <c r="S128" s="417">
        <f>'[6]Dec-20'!S133+S23</f>
        <v>1651</v>
      </c>
      <c r="T128" s="417">
        <f>'[6]Dec-20'!T133+T23</f>
        <v>0</v>
      </c>
      <c r="U128" s="417">
        <f>'[6]Dec-20'!U133+U23</f>
        <v>5</v>
      </c>
      <c r="V128" s="417">
        <f>'[6]Dec-20'!V133+V23</f>
        <v>0</v>
      </c>
      <c r="W128" s="417">
        <f>'[6]Dec-20'!W133+W23</f>
        <v>0</v>
      </c>
      <c r="X128" s="417">
        <f>'[6]Dec-20'!X133+X23</f>
        <v>0</v>
      </c>
      <c r="Y128" s="417">
        <f>'[6]Dec-20'!Y133+Y23</f>
        <v>366</v>
      </c>
      <c r="Z128" s="417">
        <f>'[6]Dec-20'!Z133+Z23</f>
        <v>0</v>
      </c>
      <c r="AA128" s="417">
        <f>'[6]Dec-20'!AA133+AA23</f>
        <v>2</v>
      </c>
      <c r="AB128" s="417">
        <f>'[6]Dec-20'!AB133+AB23</f>
        <v>0</v>
      </c>
      <c r="AC128" s="417">
        <f>'[6]Dec-20'!AC133+AC23</f>
        <v>0</v>
      </c>
      <c r="AD128" s="417">
        <f>'[6]Dec-20'!AD133+AD23</f>
        <v>0</v>
      </c>
      <c r="AE128" s="417">
        <f>'[6]Dec-20'!AE133+AE23</f>
        <v>2</v>
      </c>
      <c r="AF128" s="417">
        <f>'[6]Dec-20'!AF133+AF23</f>
        <v>0</v>
      </c>
      <c r="AG128" s="417">
        <f>'[6]Dec-20'!AG133+AG23</f>
        <v>1</v>
      </c>
      <c r="AH128" s="417">
        <f>'[6]Dec-20'!AH133+AH23</f>
        <v>1</v>
      </c>
      <c r="AI128" s="417">
        <f>'[6]Dec-20'!AI133+AI23</f>
        <v>3</v>
      </c>
      <c r="AJ128" s="417">
        <f t="shared" si="17"/>
        <v>5105</v>
      </c>
      <c r="AK128" s="417">
        <f t="shared" si="18"/>
        <v>0</v>
      </c>
      <c r="AL128" s="417">
        <f t="shared" si="19"/>
        <v>5105</v>
      </c>
      <c r="AM128" s="478">
        <f>'[6]Dec-20'!AL133+AL23</f>
        <v>5105</v>
      </c>
      <c r="AN128" s="452">
        <f t="shared" si="20"/>
        <v>0</v>
      </c>
      <c r="AO128" s="507"/>
      <c r="AP128" s="508"/>
      <c r="AQ128" s="508"/>
      <c r="AR128" s="508"/>
      <c r="AS128" s="508"/>
      <c r="AT128" s="508"/>
      <c r="AU128" s="508"/>
      <c r="AV128" s="508"/>
      <c r="AW128" s="508"/>
      <c r="AX128" s="508"/>
      <c r="AY128" s="508"/>
      <c r="AZ128" s="508"/>
    </row>
    <row r="129" spans="1:52" s="172" customFormat="1" ht="75.75" customHeight="1" x14ac:dyDescent="0.2">
      <c r="A129" s="417">
        <v>14</v>
      </c>
      <c r="B129" s="568" t="s">
        <v>301</v>
      </c>
      <c r="C129" s="417">
        <f>'[6]Dec-20'!C134+C24</f>
        <v>0</v>
      </c>
      <c r="D129" s="417">
        <f>'[6]Dec-20'!D134+D24</f>
        <v>0</v>
      </c>
      <c r="E129" s="417">
        <f>'[6]Dec-20'!E134+E24</f>
        <v>23</v>
      </c>
      <c r="F129" s="417">
        <f>'[6]Dec-20'!F134+F24</f>
        <v>0</v>
      </c>
      <c r="G129" s="417">
        <f>'[6]Dec-20'!G134+G24</f>
        <v>51</v>
      </c>
      <c r="H129" s="417">
        <f>'[6]Dec-20'!H134+H24</f>
        <v>0</v>
      </c>
      <c r="I129" s="417">
        <f>'[6]Dec-20'!I134+I24</f>
        <v>0</v>
      </c>
      <c r="J129" s="417">
        <f>'[6]Dec-20'!J134+J24</f>
        <v>0</v>
      </c>
      <c r="K129" s="417">
        <f>'[6]Dec-20'!K134+K24</f>
        <v>226</v>
      </c>
      <c r="L129" s="417">
        <f>'[6]Dec-20'!L134+L24</f>
        <v>0</v>
      </c>
      <c r="M129" s="417">
        <f>'[6]Dec-20'!M134+M24</f>
        <v>965</v>
      </c>
      <c r="N129" s="417">
        <f>'[6]Dec-20'!N134+N24</f>
        <v>0</v>
      </c>
      <c r="O129" s="417">
        <f>'[6]Dec-20'!O134+O24</f>
        <v>0</v>
      </c>
      <c r="P129" s="417">
        <f>'[6]Dec-20'!P134+P24</f>
        <v>0</v>
      </c>
      <c r="Q129" s="417">
        <f>'[6]Dec-20'!Q134+Q24</f>
        <v>15</v>
      </c>
      <c r="R129" s="417">
        <f>'[6]Dec-20'!R134+R24</f>
        <v>0</v>
      </c>
      <c r="S129" s="417">
        <f>'[6]Dec-20'!S134+S24</f>
        <v>751</v>
      </c>
      <c r="T129" s="417">
        <f>'[6]Dec-20'!T134+T24</f>
        <v>0</v>
      </c>
      <c r="U129" s="417">
        <f>'[6]Dec-20'!U134+U24</f>
        <v>2</v>
      </c>
      <c r="V129" s="417">
        <f>'[6]Dec-20'!V134+V24</f>
        <v>0</v>
      </c>
      <c r="W129" s="417">
        <f>'[6]Dec-20'!W134+W24</f>
        <v>0</v>
      </c>
      <c r="X129" s="417">
        <f>'[6]Dec-20'!X134+X24</f>
        <v>0</v>
      </c>
      <c r="Y129" s="417">
        <f>'[6]Dec-20'!Y134+Y24</f>
        <v>81</v>
      </c>
      <c r="Z129" s="417">
        <f>'[6]Dec-20'!Z134+Z24</f>
        <v>0</v>
      </c>
      <c r="AA129" s="417">
        <f>'[6]Dec-20'!AA134+AA24</f>
        <v>0</v>
      </c>
      <c r="AB129" s="417">
        <f>'[6]Dec-20'!AB134+AB24</f>
        <v>0</v>
      </c>
      <c r="AC129" s="417">
        <f>'[6]Dec-20'!AC134+AC24</f>
        <v>0</v>
      </c>
      <c r="AD129" s="417">
        <f>'[6]Dec-20'!AD134+AD24</f>
        <v>0</v>
      </c>
      <c r="AE129" s="417">
        <f>'[6]Dec-20'!AE134+AE24</f>
        <v>0</v>
      </c>
      <c r="AF129" s="417">
        <f>'[6]Dec-20'!AF134+AF24</f>
        <v>0</v>
      </c>
      <c r="AG129" s="417">
        <f>'[6]Dec-20'!AG134+AG24</f>
        <v>0</v>
      </c>
      <c r="AH129" s="417">
        <f>'[6]Dec-20'!AH134+AH24</f>
        <v>2</v>
      </c>
      <c r="AI129" s="417">
        <f>'[6]Dec-20'!AI134+AI24</f>
        <v>0</v>
      </c>
      <c r="AJ129" s="417">
        <f t="shared" si="17"/>
        <v>2116</v>
      </c>
      <c r="AK129" s="417">
        <f t="shared" si="18"/>
        <v>0</v>
      </c>
      <c r="AL129" s="417">
        <f t="shared" si="19"/>
        <v>2116</v>
      </c>
      <c r="AM129" s="478">
        <f>'[6]Dec-20'!AL134+AL24</f>
        <v>2116</v>
      </c>
      <c r="AN129" s="452">
        <f t="shared" si="20"/>
        <v>0</v>
      </c>
      <c r="AO129" s="507"/>
      <c r="AP129" s="508"/>
      <c r="AQ129" s="508"/>
      <c r="AR129" s="508"/>
      <c r="AS129" s="508"/>
      <c r="AT129" s="508"/>
      <c r="AU129" s="508"/>
      <c r="AV129" s="508"/>
      <c r="AW129" s="508"/>
      <c r="AX129" s="508"/>
      <c r="AY129" s="508"/>
      <c r="AZ129" s="508"/>
    </row>
    <row r="130" spans="1:52" s="173" customFormat="1" ht="75.75" customHeight="1" x14ac:dyDescent="0.2">
      <c r="A130" s="689" t="s">
        <v>324</v>
      </c>
      <c r="B130" s="690"/>
      <c r="C130" s="416">
        <f>SUM(C126:C129)</f>
        <v>1</v>
      </c>
      <c r="D130" s="416">
        <f t="shared" ref="D130:AI130" si="25">SUM(D126:D129)</f>
        <v>0</v>
      </c>
      <c r="E130" s="416">
        <f t="shared" si="25"/>
        <v>83</v>
      </c>
      <c r="F130" s="416">
        <f t="shared" si="25"/>
        <v>0</v>
      </c>
      <c r="G130" s="416">
        <f t="shared" si="25"/>
        <v>491</v>
      </c>
      <c r="H130" s="416">
        <f t="shared" si="25"/>
        <v>0</v>
      </c>
      <c r="I130" s="416">
        <f t="shared" si="25"/>
        <v>5</v>
      </c>
      <c r="J130" s="416">
        <f t="shared" si="25"/>
        <v>0</v>
      </c>
      <c r="K130" s="416">
        <f t="shared" si="25"/>
        <v>1430</v>
      </c>
      <c r="L130" s="416">
        <f t="shared" si="25"/>
        <v>0</v>
      </c>
      <c r="M130" s="416">
        <f t="shared" si="25"/>
        <v>4208</v>
      </c>
      <c r="N130" s="416">
        <f t="shared" si="25"/>
        <v>0</v>
      </c>
      <c r="O130" s="416">
        <f t="shared" si="25"/>
        <v>16</v>
      </c>
      <c r="P130" s="416">
        <f t="shared" si="25"/>
        <v>0</v>
      </c>
      <c r="Q130" s="416">
        <f t="shared" si="25"/>
        <v>99</v>
      </c>
      <c r="R130" s="416">
        <f t="shared" si="25"/>
        <v>0</v>
      </c>
      <c r="S130" s="416">
        <f t="shared" si="25"/>
        <v>4251</v>
      </c>
      <c r="T130" s="416">
        <f t="shared" si="25"/>
        <v>0</v>
      </c>
      <c r="U130" s="416">
        <f t="shared" si="25"/>
        <v>53</v>
      </c>
      <c r="V130" s="416">
        <f t="shared" si="25"/>
        <v>0</v>
      </c>
      <c r="W130" s="416">
        <f t="shared" si="25"/>
        <v>0</v>
      </c>
      <c r="X130" s="416">
        <f t="shared" si="25"/>
        <v>0</v>
      </c>
      <c r="Y130" s="416">
        <f t="shared" si="25"/>
        <v>859</v>
      </c>
      <c r="Z130" s="416">
        <f t="shared" si="25"/>
        <v>0</v>
      </c>
      <c r="AA130" s="416">
        <f t="shared" si="25"/>
        <v>2</v>
      </c>
      <c r="AB130" s="416">
        <f t="shared" si="25"/>
        <v>0</v>
      </c>
      <c r="AC130" s="416">
        <f t="shared" si="25"/>
        <v>0</v>
      </c>
      <c r="AD130" s="416">
        <f t="shared" si="25"/>
        <v>0</v>
      </c>
      <c r="AE130" s="416">
        <f t="shared" si="25"/>
        <v>2</v>
      </c>
      <c r="AF130" s="416">
        <f t="shared" si="25"/>
        <v>0</v>
      </c>
      <c r="AG130" s="416">
        <f t="shared" si="25"/>
        <v>5</v>
      </c>
      <c r="AH130" s="416">
        <f t="shared" si="25"/>
        <v>17</v>
      </c>
      <c r="AI130" s="416">
        <f t="shared" si="25"/>
        <v>36</v>
      </c>
      <c r="AJ130" s="416">
        <f t="shared" si="17"/>
        <v>11558</v>
      </c>
      <c r="AK130" s="416">
        <f t="shared" si="18"/>
        <v>0</v>
      </c>
      <c r="AL130" s="416">
        <f t="shared" si="19"/>
        <v>11558</v>
      </c>
      <c r="AM130" s="479">
        <f>'[6]Dec-20'!AL135+AL25</f>
        <v>11558</v>
      </c>
      <c r="AN130" s="453">
        <f t="shared" si="20"/>
        <v>0</v>
      </c>
      <c r="AO130" s="497">
        <v>11662</v>
      </c>
      <c r="AP130" s="552">
        <f>AO130-AL130</f>
        <v>104</v>
      </c>
      <c r="AQ130" s="506"/>
      <c r="AR130" s="506"/>
      <c r="AS130" s="506"/>
      <c r="AT130" s="506"/>
      <c r="AU130" s="506"/>
      <c r="AV130" s="506"/>
      <c r="AW130" s="506"/>
      <c r="AX130" s="506"/>
      <c r="AY130" s="506"/>
      <c r="AZ130" s="506"/>
    </row>
    <row r="131" spans="1:52" s="480" customFormat="1" ht="75.75" customHeight="1" x14ac:dyDescent="0.2">
      <c r="A131" s="689" t="s">
        <v>325</v>
      </c>
      <c r="B131" s="690"/>
      <c r="C131" s="416">
        <f>SUM(C130,C125)</f>
        <v>1</v>
      </c>
      <c r="D131" s="416">
        <f t="shared" ref="D131:AI131" si="26">SUM(D130,D125)</f>
        <v>0</v>
      </c>
      <c r="E131" s="416">
        <f t="shared" si="26"/>
        <v>84</v>
      </c>
      <c r="F131" s="416">
        <f t="shared" si="26"/>
        <v>0</v>
      </c>
      <c r="G131" s="416">
        <f t="shared" si="26"/>
        <v>552</v>
      </c>
      <c r="H131" s="416">
        <f t="shared" si="26"/>
        <v>0</v>
      </c>
      <c r="I131" s="416">
        <f t="shared" si="26"/>
        <v>5</v>
      </c>
      <c r="J131" s="416">
        <f t="shared" si="26"/>
        <v>0</v>
      </c>
      <c r="K131" s="416">
        <f t="shared" si="26"/>
        <v>3223</v>
      </c>
      <c r="L131" s="416">
        <f t="shared" si="26"/>
        <v>0</v>
      </c>
      <c r="M131" s="416">
        <f t="shared" si="26"/>
        <v>8021</v>
      </c>
      <c r="N131" s="416">
        <f t="shared" si="26"/>
        <v>0</v>
      </c>
      <c r="O131" s="416">
        <f t="shared" si="26"/>
        <v>33</v>
      </c>
      <c r="P131" s="416">
        <f t="shared" si="26"/>
        <v>0</v>
      </c>
      <c r="Q131" s="416">
        <f t="shared" si="26"/>
        <v>171</v>
      </c>
      <c r="R131" s="416">
        <f t="shared" si="26"/>
        <v>0</v>
      </c>
      <c r="S131" s="416">
        <f t="shared" si="26"/>
        <v>9034</v>
      </c>
      <c r="T131" s="416">
        <f t="shared" si="26"/>
        <v>0</v>
      </c>
      <c r="U131" s="416">
        <f t="shared" si="26"/>
        <v>114</v>
      </c>
      <c r="V131" s="416">
        <f t="shared" si="26"/>
        <v>0</v>
      </c>
      <c r="W131" s="416">
        <f t="shared" si="26"/>
        <v>3</v>
      </c>
      <c r="X131" s="416">
        <f t="shared" si="26"/>
        <v>0</v>
      </c>
      <c r="Y131" s="416">
        <f t="shared" si="26"/>
        <v>2462</v>
      </c>
      <c r="Z131" s="416">
        <f t="shared" si="26"/>
        <v>0</v>
      </c>
      <c r="AA131" s="416">
        <f t="shared" si="26"/>
        <v>3</v>
      </c>
      <c r="AB131" s="416">
        <f t="shared" si="26"/>
        <v>0</v>
      </c>
      <c r="AC131" s="416">
        <f t="shared" si="26"/>
        <v>3</v>
      </c>
      <c r="AD131" s="416">
        <f t="shared" si="26"/>
        <v>0</v>
      </c>
      <c r="AE131" s="416">
        <f t="shared" si="26"/>
        <v>5</v>
      </c>
      <c r="AF131" s="416">
        <f t="shared" si="26"/>
        <v>0</v>
      </c>
      <c r="AG131" s="416">
        <f t="shared" si="26"/>
        <v>30</v>
      </c>
      <c r="AH131" s="416">
        <f t="shared" si="26"/>
        <v>62</v>
      </c>
      <c r="AI131" s="416">
        <f t="shared" si="26"/>
        <v>164</v>
      </c>
      <c r="AJ131" s="416">
        <f t="shared" si="17"/>
        <v>23970</v>
      </c>
      <c r="AK131" s="416">
        <f t="shared" si="18"/>
        <v>0</v>
      </c>
      <c r="AL131" s="416">
        <f t="shared" si="19"/>
        <v>23970</v>
      </c>
      <c r="AM131" s="479">
        <f>'[6]Dec-20'!AL136+AL26</f>
        <v>24022</v>
      </c>
      <c r="AN131" s="453">
        <f t="shared" si="20"/>
        <v>52</v>
      </c>
      <c r="AO131" s="497"/>
      <c r="AP131" s="499"/>
      <c r="AQ131" s="499"/>
      <c r="AR131" s="499"/>
      <c r="AS131" s="499"/>
      <c r="AT131" s="499"/>
      <c r="AU131" s="499"/>
      <c r="AV131" s="499"/>
      <c r="AW131" s="499"/>
      <c r="AX131" s="499"/>
      <c r="AY131" s="499"/>
      <c r="AZ131" s="499"/>
    </row>
    <row r="132" spans="1:52" s="172" customFormat="1" ht="75.75" customHeight="1" x14ac:dyDescent="0.2">
      <c r="A132" s="417">
        <v>15</v>
      </c>
      <c r="B132" s="568" t="s">
        <v>302</v>
      </c>
      <c r="C132" s="417">
        <f>'[6]Dec-20'!C137+C27</f>
        <v>0</v>
      </c>
      <c r="D132" s="417">
        <f>'[6]Dec-20'!D137+D27</f>
        <v>0</v>
      </c>
      <c r="E132" s="417">
        <f>'[6]Dec-20'!E137+E27</f>
        <v>0</v>
      </c>
      <c r="F132" s="417">
        <f>'[6]Dec-20'!F137+F27</f>
        <v>0</v>
      </c>
      <c r="G132" s="417">
        <f>'[6]Dec-20'!G137+G27</f>
        <v>384</v>
      </c>
      <c r="H132" s="417">
        <f>'[6]Dec-20'!H137+H27</f>
        <v>8007</v>
      </c>
      <c r="I132" s="417">
        <f>'[6]Dec-20'!I137+I27</f>
        <v>0</v>
      </c>
      <c r="J132" s="417">
        <f>'[6]Dec-20'!J137+J27</f>
        <v>0</v>
      </c>
      <c r="K132" s="417">
        <f>'[6]Dec-20'!K137+K27+2</f>
        <v>574</v>
      </c>
      <c r="L132" s="417">
        <f>'[6]Dec-20'!L137+L27-12</f>
        <v>3044</v>
      </c>
      <c r="M132" s="417">
        <f>'[6]Dec-20'!M137+M27</f>
        <v>598</v>
      </c>
      <c r="N132" s="417">
        <f>'[6]Dec-20'!N137+N27</f>
        <v>1989</v>
      </c>
      <c r="O132" s="417">
        <f>'[6]Dec-20'!O137+O27</f>
        <v>0</v>
      </c>
      <c r="P132" s="417">
        <f>'[6]Dec-20'!P137+P27</f>
        <v>0</v>
      </c>
      <c r="Q132" s="417">
        <f>'[6]Dec-20'!Q137+Q27</f>
        <v>0</v>
      </c>
      <c r="R132" s="417">
        <f>'[6]Dec-20'!R137+R27</f>
        <v>0</v>
      </c>
      <c r="S132" s="417">
        <f>'[6]Dec-20'!S137+S27</f>
        <v>208</v>
      </c>
      <c r="T132" s="417">
        <f>'[6]Dec-20'!T137+T27</f>
        <v>14</v>
      </c>
      <c r="U132" s="417">
        <f>'[6]Dec-20'!U137+U27</f>
        <v>0</v>
      </c>
      <c r="V132" s="417">
        <f>'[6]Dec-20'!V137+V27</f>
        <v>0</v>
      </c>
      <c r="W132" s="417">
        <f>'[6]Dec-20'!W137+W27</f>
        <v>0</v>
      </c>
      <c r="X132" s="417">
        <f>'[6]Dec-20'!X137+X27</f>
        <v>0</v>
      </c>
      <c r="Y132" s="417">
        <f>'[6]Dec-20'!Y137+Y27</f>
        <v>7</v>
      </c>
      <c r="Z132" s="417">
        <f>'[6]Dec-20'!Z137+Z27</f>
        <v>0</v>
      </c>
      <c r="AA132" s="417">
        <f>'[6]Dec-20'!AA137+AA27</f>
        <v>0</v>
      </c>
      <c r="AB132" s="417">
        <f>'[6]Dec-20'!AB137+AB27</f>
        <v>0</v>
      </c>
      <c r="AC132" s="417">
        <f>'[6]Dec-20'!AC137+AC27</f>
        <v>0</v>
      </c>
      <c r="AD132" s="417">
        <f>'[6]Dec-20'!AD137+AD27</f>
        <v>0</v>
      </c>
      <c r="AE132" s="417">
        <f>'[6]Dec-20'!AE137+AE27</f>
        <v>0</v>
      </c>
      <c r="AF132" s="417">
        <f>'[6]Dec-20'!AF137+AF27</f>
        <v>0</v>
      </c>
      <c r="AG132" s="417">
        <f>'[6]Dec-20'!AG137+AG27</f>
        <v>0</v>
      </c>
      <c r="AH132" s="417">
        <f>'[6]Dec-20'!AH137+AH27</f>
        <v>0</v>
      </c>
      <c r="AI132" s="417">
        <f>'[6]Dec-20'!AI137+AI27</f>
        <v>0</v>
      </c>
      <c r="AJ132" s="417">
        <f t="shared" si="17"/>
        <v>1771</v>
      </c>
      <c r="AK132" s="417">
        <f t="shared" si="18"/>
        <v>13054</v>
      </c>
      <c r="AL132" s="417">
        <f t="shared" si="19"/>
        <v>14825</v>
      </c>
      <c r="AM132" s="478">
        <f>'[6]Dec-20'!AL137+AL27</f>
        <v>14835</v>
      </c>
      <c r="AN132" s="452">
        <f t="shared" si="20"/>
        <v>10</v>
      </c>
      <c r="AO132" s="257"/>
      <c r="AP132" s="508"/>
      <c r="AQ132" s="508"/>
      <c r="AR132" s="508"/>
      <c r="AS132" s="508"/>
      <c r="AT132" s="508"/>
      <c r="AU132" s="508"/>
      <c r="AV132" s="508"/>
      <c r="AW132" s="508"/>
      <c r="AX132" s="508"/>
      <c r="AY132" s="508"/>
      <c r="AZ132" s="508"/>
    </row>
    <row r="133" spans="1:52" s="172" customFormat="1" ht="75.75" customHeight="1" x14ac:dyDescent="0.2">
      <c r="A133" s="417">
        <v>16</v>
      </c>
      <c r="B133" s="568" t="s">
        <v>303</v>
      </c>
      <c r="C133" s="417">
        <f>'[6]Dec-20'!C138+C28</f>
        <v>0</v>
      </c>
      <c r="D133" s="417">
        <f>'[6]Dec-20'!D138+D28</f>
        <v>0</v>
      </c>
      <c r="E133" s="417">
        <f>'[6]Dec-20'!E138+E28</f>
        <v>0</v>
      </c>
      <c r="F133" s="417">
        <f>'[6]Dec-20'!F138+F28</f>
        <v>0</v>
      </c>
      <c r="G133" s="417">
        <f>'[6]Dec-20'!G138+G28</f>
        <v>1414</v>
      </c>
      <c r="H133" s="417">
        <f>'[6]Dec-20'!H138+H28</f>
        <v>6599</v>
      </c>
      <c r="I133" s="417">
        <f>'[6]Dec-20'!I138+I28</f>
        <v>0</v>
      </c>
      <c r="J133" s="417">
        <f>'[6]Dec-20'!J138+J28</f>
        <v>0</v>
      </c>
      <c r="K133" s="417">
        <f>'[6]Dec-20'!K138+K28</f>
        <v>1030</v>
      </c>
      <c r="L133" s="417">
        <f>'[6]Dec-20'!L138+L28</f>
        <v>2873</v>
      </c>
      <c r="M133" s="417">
        <f>'[6]Dec-20'!M138+M28</f>
        <v>1345</v>
      </c>
      <c r="N133" s="417">
        <f>'[6]Dec-20'!N138+N28</f>
        <v>1810</v>
      </c>
      <c r="O133" s="417">
        <f>'[6]Dec-20'!O138+O28</f>
        <v>0</v>
      </c>
      <c r="P133" s="417">
        <f>'[6]Dec-20'!P138+P28</f>
        <v>0</v>
      </c>
      <c r="Q133" s="417">
        <f>'[6]Dec-20'!Q138+Q28</f>
        <v>0</v>
      </c>
      <c r="R133" s="417">
        <f>'[6]Dec-20'!R138+R28</f>
        <v>54</v>
      </c>
      <c r="S133" s="417">
        <f>'[6]Dec-20'!S138+S28</f>
        <v>441</v>
      </c>
      <c r="T133" s="417">
        <f>'[6]Dec-20'!T138+T28</f>
        <v>357</v>
      </c>
      <c r="U133" s="417">
        <f>'[6]Dec-20'!U138+U28</f>
        <v>0</v>
      </c>
      <c r="V133" s="417">
        <f>'[6]Dec-20'!V138+V28</f>
        <v>0</v>
      </c>
      <c r="W133" s="417">
        <f>'[6]Dec-20'!W138+W28</f>
        <v>0</v>
      </c>
      <c r="X133" s="417">
        <f>'[6]Dec-20'!X138+X28</f>
        <v>0</v>
      </c>
      <c r="Y133" s="417">
        <f>'[6]Dec-20'!Y138+Y28</f>
        <v>103</v>
      </c>
      <c r="Z133" s="417">
        <f>'[6]Dec-20'!Z138+Z28</f>
        <v>169</v>
      </c>
      <c r="AA133" s="417">
        <f>'[6]Dec-20'!AA138+AA28</f>
        <v>0</v>
      </c>
      <c r="AB133" s="417">
        <f>'[6]Dec-20'!AB138+AB28</f>
        <v>1</v>
      </c>
      <c r="AC133" s="417">
        <f>'[6]Dec-20'!AC138+AC28</f>
        <v>0</v>
      </c>
      <c r="AD133" s="417">
        <f>'[6]Dec-20'!AD138+AD28</f>
        <v>0</v>
      </c>
      <c r="AE133" s="417">
        <f>'[6]Dec-20'!AE138+AE28</f>
        <v>0</v>
      </c>
      <c r="AF133" s="417">
        <f>'[6]Dec-20'!AF138+AF28</f>
        <v>0</v>
      </c>
      <c r="AG133" s="417">
        <f>'[6]Dec-20'!AG138+AG28</f>
        <v>5</v>
      </c>
      <c r="AH133" s="417">
        <f>'[6]Dec-20'!AH138+AH28</f>
        <v>0</v>
      </c>
      <c r="AI133" s="417">
        <f>'[6]Dec-20'!AI138+AI28</f>
        <v>8</v>
      </c>
      <c r="AJ133" s="417">
        <f t="shared" si="17"/>
        <v>4346</v>
      </c>
      <c r="AK133" s="417">
        <f t="shared" si="18"/>
        <v>11863</v>
      </c>
      <c r="AL133" s="417">
        <f t="shared" si="19"/>
        <v>16209</v>
      </c>
      <c r="AM133" s="478">
        <f>'[6]Dec-20'!AL138+AL28</f>
        <v>16209</v>
      </c>
      <c r="AN133" s="452">
        <f t="shared" si="20"/>
        <v>0</v>
      </c>
      <c r="AO133" s="257"/>
      <c r="AP133" s="508"/>
      <c r="AQ133" s="508"/>
      <c r="AR133" s="508"/>
      <c r="AS133" s="508"/>
      <c r="AT133" s="508"/>
      <c r="AU133" s="508"/>
      <c r="AV133" s="508"/>
      <c r="AW133" s="508"/>
      <c r="AX133" s="508"/>
      <c r="AY133" s="508"/>
      <c r="AZ133" s="508"/>
    </row>
    <row r="134" spans="1:52" s="173" customFormat="1" ht="75.75" customHeight="1" x14ac:dyDescent="0.2">
      <c r="A134" s="689" t="s">
        <v>326</v>
      </c>
      <c r="B134" s="690"/>
      <c r="C134" s="416">
        <f t="shared" ref="C134:AI134" si="27">SUM(C132:C133)</f>
        <v>0</v>
      </c>
      <c r="D134" s="416">
        <f t="shared" si="27"/>
        <v>0</v>
      </c>
      <c r="E134" s="416">
        <f t="shared" si="27"/>
        <v>0</v>
      </c>
      <c r="F134" s="416">
        <f t="shared" si="27"/>
        <v>0</v>
      </c>
      <c r="G134" s="416">
        <f t="shared" si="27"/>
        <v>1798</v>
      </c>
      <c r="H134" s="416">
        <f t="shared" si="27"/>
        <v>14606</v>
      </c>
      <c r="I134" s="416">
        <f t="shared" si="27"/>
        <v>0</v>
      </c>
      <c r="J134" s="416">
        <f t="shared" si="27"/>
        <v>0</v>
      </c>
      <c r="K134" s="416">
        <f t="shared" si="27"/>
        <v>1604</v>
      </c>
      <c r="L134" s="416">
        <f t="shared" si="27"/>
        <v>5917</v>
      </c>
      <c r="M134" s="416">
        <f t="shared" si="27"/>
        <v>1943</v>
      </c>
      <c r="N134" s="416">
        <f t="shared" si="27"/>
        <v>3799</v>
      </c>
      <c r="O134" s="416">
        <f t="shared" si="27"/>
        <v>0</v>
      </c>
      <c r="P134" s="416">
        <f t="shared" si="27"/>
        <v>0</v>
      </c>
      <c r="Q134" s="416">
        <f t="shared" si="27"/>
        <v>0</v>
      </c>
      <c r="R134" s="416">
        <f t="shared" si="27"/>
        <v>54</v>
      </c>
      <c r="S134" s="416">
        <f t="shared" si="27"/>
        <v>649</v>
      </c>
      <c r="T134" s="416">
        <f t="shared" si="27"/>
        <v>371</v>
      </c>
      <c r="U134" s="416">
        <f t="shared" si="27"/>
        <v>0</v>
      </c>
      <c r="V134" s="416">
        <f t="shared" si="27"/>
        <v>0</v>
      </c>
      <c r="W134" s="416">
        <f t="shared" si="27"/>
        <v>0</v>
      </c>
      <c r="X134" s="416">
        <f t="shared" si="27"/>
        <v>0</v>
      </c>
      <c r="Y134" s="416">
        <f t="shared" si="27"/>
        <v>110</v>
      </c>
      <c r="Z134" s="416">
        <f t="shared" si="27"/>
        <v>169</v>
      </c>
      <c r="AA134" s="416">
        <f t="shared" si="27"/>
        <v>0</v>
      </c>
      <c r="AB134" s="416">
        <f t="shared" si="27"/>
        <v>1</v>
      </c>
      <c r="AC134" s="416">
        <f t="shared" si="27"/>
        <v>0</v>
      </c>
      <c r="AD134" s="416">
        <f t="shared" si="27"/>
        <v>0</v>
      </c>
      <c r="AE134" s="416">
        <f t="shared" si="27"/>
        <v>0</v>
      </c>
      <c r="AF134" s="416">
        <f t="shared" si="27"/>
        <v>0</v>
      </c>
      <c r="AG134" s="416">
        <f t="shared" si="27"/>
        <v>5</v>
      </c>
      <c r="AH134" s="416">
        <f t="shared" si="27"/>
        <v>0</v>
      </c>
      <c r="AI134" s="416">
        <f t="shared" si="27"/>
        <v>8</v>
      </c>
      <c r="AJ134" s="416">
        <f t="shared" si="17"/>
        <v>6117</v>
      </c>
      <c r="AK134" s="416">
        <f t="shared" si="18"/>
        <v>24917</v>
      </c>
      <c r="AL134" s="416">
        <f t="shared" si="19"/>
        <v>31034</v>
      </c>
      <c r="AM134" s="479">
        <f>'[6]Dec-20'!AL139+AL29</f>
        <v>31044</v>
      </c>
      <c r="AN134" s="453">
        <f t="shared" si="20"/>
        <v>10</v>
      </c>
      <c r="AO134" s="497"/>
      <c r="AP134" s="506"/>
      <c r="AQ134" s="506"/>
      <c r="AR134" s="506"/>
      <c r="AS134" s="506"/>
      <c r="AT134" s="506"/>
      <c r="AU134" s="506"/>
      <c r="AV134" s="506"/>
      <c r="AW134" s="506"/>
      <c r="AX134" s="506"/>
      <c r="AY134" s="506"/>
      <c r="AZ134" s="506"/>
    </row>
    <row r="135" spans="1:52" s="172" customFormat="1" ht="75.75" customHeight="1" x14ac:dyDescent="0.2">
      <c r="A135" s="417">
        <v>17</v>
      </c>
      <c r="B135" s="568" t="s">
        <v>304</v>
      </c>
      <c r="C135" s="417">
        <f>'[6]Dec-20'!C140+C30</f>
        <v>0</v>
      </c>
      <c r="D135" s="417">
        <f>'[6]Dec-20'!D140+D30</f>
        <v>0</v>
      </c>
      <c r="E135" s="417">
        <f>'[6]Dec-20'!E140+E30</f>
        <v>0</v>
      </c>
      <c r="F135" s="417">
        <f>'[6]Dec-20'!F140+F30</f>
        <v>0</v>
      </c>
      <c r="G135" s="417">
        <f>'[6]Dec-20'!G140+G30</f>
        <v>236</v>
      </c>
      <c r="H135" s="417">
        <f>'[6]Dec-20'!H140+H30</f>
        <v>17924</v>
      </c>
      <c r="I135" s="417">
        <f>'[6]Dec-20'!I140+I30</f>
        <v>2</v>
      </c>
      <c r="J135" s="417">
        <f>'[6]Dec-20'!J140+J30</f>
        <v>2</v>
      </c>
      <c r="K135" s="417">
        <f>'[6]Dec-20'!K140+K30</f>
        <v>407</v>
      </c>
      <c r="L135" s="417">
        <f>'[6]Dec-20'!L140+L30</f>
        <v>2330</v>
      </c>
      <c r="M135" s="417">
        <f>'[6]Dec-20'!M140+M30</f>
        <v>501</v>
      </c>
      <c r="N135" s="417">
        <f>'[6]Dec-20'!N140+N30</f>
        <v>916</v>
      </c>
      <c r="O135" s="417">
        <f>'[6]Dec-20'!O140+O30</f>
        <v>0</v>
      </c>
      <c r="P135" s="417">
        <f>'[6]Dec-20'!P140+P30</f>
        <v>0</v>
      </c>
      <c r="Q135" s="417">
        <f>'[6]Dec-20'!Q140+Q30</f>
        <v>6</v>
      </c>
      <c r="R135" s="417">
        <f>'[6]Dec-20'!R140+R30</f>
        <v>2</v>
      </c>
      <c r="S135" s="417">
        <f>'[6]Dec-20'!S140+S30</f>
        <v>125</v>
      </c>
      <c r="T135" s="417">
        <f>'[6]Dec-20'!T140+T30</f>
        <v>42</v>
      </c>
      <c r="U135" s="417">
        <f>'[6]Dec-20'!U140+U30</f>
        <v>0</v>
      </c>
      <c r="V135" s="417">
        <f>'[6]Dec-20'!V140+V30</f>
        <v>0</v>
      </c>
      <c r="W135" s="417">
        <f>'[6]Dec-20'!W140+W30</f>
        <v>0</v>
      </c>
      <c r="X135" s="417">
        <f>'[6]Dec-20'!X140+X30</f>
        <v>0</v>
      </c>
      <c r="Y135" s="417">
        <f>'[6]Dec-20'!Y140+Y30</f>
        <v>6</v>
      </c>
      <c r="Z135" s="417">
        <f>'[6]Dec-20'!Z140+Z30</f>
        <v>1</v>
      </c>
      <c r="AA135" s="417">
        <f>'[6]Dec-20'!AA140+AA30</f>
        <v>0</v>
      </c>
      <c r="AB135" s="417">
        <f>'[6]Dec-20'!AB140+AB30</f>
        <v>0</v>
      </c>
      <c r="AC135" s="417">
        <f>'[6]Dec-20'!AC140+AC30</f>
        <v>0</v>
      </c>
      <c r="AD135" s="417">
        <f>'[6]Dec-20'!AD140+AD30</f>
        <v>0</v>
      </c>
      <c r="AE135" s="417">
        <f>'[6]Dec-20'!AE140+AE30</f>
        <v>0</v>
      </c>
      <c r="AF135" s="417">
        <f>'[6]Dec-20'!AF140+AF30</f>
        <v>0</v>
      </c>
      <c r="AG135" s="417">
        <f>'[6]Dec-20'!AG140+AG30</f>
        <v>0</v>
      </c>
      <c r="AH135" s="417">
        <f>'[6]Dec-20'!AH140+AH30</f>
        <v>0</v>
      </c>
      <c r="AI135" s="417">
        <f>'[6]Dec-20'!AI140+AI30</f>
        <v>0</v>
      </c>
      <c r="AJ135" s="417">
        <f t="shared" si="17"/>
        <v>1283</v>
      </c>
      <c r="AK135" s="417">
        <f t="shared" si="18"/>
        <v>21217</v>
      </c>
      <c r="AL135" s="417">
        <f t="shared" si="19"/>
        <v>22500</v>
      </c>
      <c r="AM135" s="478">
        <f>'[6]Dec-20'!AL140+AL30</f>
        <v>22500</v>
      </c>
      <c r="AN135" s="452">
        <f t="shared" si="20"/>
        <v>0</v>
      </c>
      <c r="AO135" s="257"/>
      <c r="AP135" s="508"/>
      <c r="AQ135" s="508"/>
      <c r="AR135" s="508"/>
      <c r="AS135" s="508"/>
      <c r="AT135" s="508"/>
      <c r="AU135" s="508"/>
      <c r="AV135" s="508"/>
      <c r="AW135" s="508"/>
      <c r="AX135" s="508"/>
      <c r="AY135" s="508"/>
      <c r="AZ135" s="508"/>
    </row>
    <row r="136" spans="1:52" s="172" customFormat="1" ht="75.75" customHeight="1" x14ac:dyDescent="0.2">
      <c r="A136" s="417">
        <v>18</v>
      </c>
      <c r="B136" s="568" t="s">
        <v>305</v>
      </c>
      <c r="C136" s="417">
        <f>'[6]Dec-20'!C141+C31</f>
        <v>0</v>
      </c>
      <c r="D136" s="417">
        <f>'[6]Dec-20'!D141+D31</f>
        <v>0</v>
      </c>
      <c r="E136" s="417">
        <f>'[6]Dec-20'!E141+E31</f>
        <v>0</v>
      </c>
      <c r="F136" s="417">
        <f>'[6]Dec-20'!F141+F31</f>
        <v>0</v>
      </c>
      <c r="G136" s="417">
        <f>'[6]Dec-20'!G141+G31</f>
        <v>517</v>
      </c>
      <c r="H136" s="417">
        <f>'[6]Dec-20'!H141+H31</f>
        <v>10665</v>
      </c>
      <c r="I136" s="417">
        <f>'[6]Dec-20'!I141+I31</f>
        <v>4</v>
      </c>
      <c r="J136" s="417">
        <f>'[6]Dec-20'!J141+J31</f>
        <v>2</v>
      </c>
      <c r="K136" s="417">
        <f>'[6]Dec-20'!K141+K31</f>
        <v>232</v>
      </c>
      <c r="L136" s="417">
        <f>'[6]Dec-20'!L141+L31</f>
        <v>1770</v>
      </c>
      <c r="M136" s="417">
        <f>'[6]Dec-20'!M141+M31</f>
        <v>254</v>
      </c>
      <c r="N136" s="417">
        <f>'[6]Dec-20'!N141+N31</f>
        <v>1070</v>
      </c>
      <c r="O136" s="417">
        <f>'[6]Dec-20'!O141+O31</f>
        <v>0</v>
      </c>
      <c r="P136" s="417">
        <f>'[6]Dec-20'!P141+P31</f>
        <v>0</v>
      </c>
      <c r="Q136" s="417">
        <f>'[6]Dec-20'!Q141+Q31</f>
        <v>0</v>
      </c>
      <c r="R136" s="417">
        <f>'[6]Dec-20'!R141+R31</f>
        <v>0</v>
      </c>
      <c r="S136" s="417">
        <f>'[6]Dec-20'!S141+S31</f>
        <v>54</v>
      </c>
      <c r="T136" s="417">
        <f>'[6]Dec-20'!T141+T31</f>
        <v>8</v>
      </c>
      <c r="U136" s="417">
        <f>'[6]Dec-20'!U141+U31</f>
        <v>0</v>
      </c>
      <c r="V136" s="417">
        <f>'[6]Dec-20'!V141+V31</f>
        <v>0</v>
      </c>
      <c r="W136" s="417">
        <f>'[6]Dec-20'!W141+W31</f>
        <v>0</v>
      </c>
      <c r="X136" s="417">
        <f>'[6]Dec-20'!X141+X31</f>
        <v>0</v>
      </c>
      <c r="Y136" s="417">
        <f>'[6]Dec-20'!Y141+Y31</f>
        <v>42</v>
      </c>
      <c r="Z136" s="417">
        <f>'[6]Dec-20'!Z141+Z31</f>
        <v>3</v>
      </c>
      <c r="AA136" s="417">
        <f>'[6]Dec-20'!AA141+AA31</f>
        <v>0</v>
      </c>
      <c r="AB136" s="417">
        <f>'[6]Dec-20'!AB141+AB31</f>
        <v>0</v>
      </c>
      <c r="AC136" s="417">
        <f>'[6]Dec-20'!AC141+AC31</f>
        <v>0</v>
      </c>
      <c r="AD136" s="417">
        <f>'[6]Dec-20'!AD141+AD31</f>
        <v>0</v>
      </c>
      <c r="AE136" s="417">
        <f>'[6]Dec-20'!AE141+AE31</f>
        <v>0</v>
      </c>
      <c r="AF136" s="417">
        <f>'[6]Dec-20'!AF141+AF31</f>
        <v>0</v>
      </c>
      <c r="AG136" s="417">
        <f>'[6]Dec-20'!AG141+AG31</f>
        <v>0</v>
      </c>
      <c r="AH136" s="417">
        <f>'[6]Dec-20'!AH141+AH31</f>
        <v>0</v>
      </c>
      <c r="AI136" s="417">
        <f>'[6]Dec-20'!AI141+AI31</f>
        <v>0</v>
      </c>
      <c r="AJ136" s="417">
        <f t="shared" si="17"/>
        <v>1103</v>
      </c>
      <c r="AK136" s="417">
        <f t="shared" si="18"/>
        <v>13518</v>
      </c>
      <c r="AL136" s="417">
        <f t="shared" si="19"/>
        <v>14621</v>
      </c>
      <c r="AM136" s="478">
        <f>'[6]Dec-20'!AL141+AL31</f>
        <v>14621</v>
      </c>
      <c r="AN136" s="452">
        <f t="shared" si="20"/>
        <v>0</v>
      </c>
      <c r="AO136" s="257"/>
      <c r="AP136" s="508"/>
      <c r="AQ136" s="508"/>
      <c r="AR136" s="508"/>
      <c r="AS136" s="508"/>
      <c r="AT136" s="508"/>
      <c r="AU136" s="508"/>
      <c r="AV136" s="508"/>
      <c r="AW136" s="508"/>
      <c r="AX136" s="508"/>
      <c r="AY136" s="508"/>
      <c r="AZ136" s="508"/>
    </row>
    <row r="137" spans="1:52" s="172" customFormat="1" ht="75.75" customHeight="1" x14ac:dyDescent="0.2">
      <c r="A137" s="417">
        <v>19</v>
      </c>
      <c r="B137" s="568" t="s">
        <v>307</v>
      </c>
      <c r="C137" s="417">
        <f>'[6]Dec-20'!C142+C32</f>
        <v>0</v>
      </c>
      <c r="D137" s="417">
        <f>'[6]Dec-20'!D142+D32</f>
        <v>0</v>
      </c>
      <c r="E137" s="417">
        <f>'[6]Dec-20'!E142+E32</f>
        <v>0</v>
      </c>
      <c r="F137" s="417">
        <f>'[6]Dec-20'!F142+F32</f>
        <v>0</v>
      </c>
      <c r="G137" s="417">
        <f>'[6]Dec-20'!G142+G32</f>
        <v>318</v>
      </c>
      <c r="H137" s="417">
        <f>'[6]Dec-20'!H142+H32</f>
        <v>16276</v>
      </c>
      <c r="I137" s="417">
        <f>'[6]Dec-20'!I142+I32</f>
        <v>0</v>
      </c>
      <c r="J137" s="417">
        <f>'[6]Dec-20'!J142+J32</f>
        <v>0</v>
      </c>
      <c r="K137" s="417">
        <f>'[6]Dec-20'!K142+K32</f>
        <v>265</v>
      </c>
      <c r="L137" s="417">
        <f>'[6]Dec-20'!L142+L32</f>
        <v>1344</v>
      </c>
      <c r="M137" s="417">
        <f>'[6]Dec-20'!M142+M32</f>
        <v>193</v>
      </c>
      <c r="N137" s="417">
        <f>'[6]Dec-20'!N142+N32</f>
        <v>562</v>
      </c>
      <c r="O137" s="417">
        <f>'[6]Dec-20'!O142+O32</f>
        <v>0</v>
      </c>
      <c r="P137" s="417">
        <f>'[6]Dec-20'!P142+P32</f>
        <v>0</v>
      </c>
      <c r="Q137" s="417">
        <f>'[6]Dec-20'!Q142+Q32</f>
        <v>1</v>
      </c>
      <c r="R137" s="417">
        <f>'[6]Dec-20'!R142+R32</f>
        <v>1</v>
      </c>
      <c r="S137" s="417">
        <f>'[6]Dec-20'!S142+S32</f>
        <v>63</v>
      </c>
      <c r="T137" s="417">
        <f>'[6]Dec-20'!T142+T32</f>
        <v>10</v>
      </c>
      <c r="U137" s="417">
        <f>'[6]Dec-20'!U142+U32</f>
        <v>0</v>
      </c>
      <c r="V137" s="417">
        <f>'[6]Dec-20'!V142+V32</f>
        <v>0</v>
      </c>
      <c r="W137" s="417">
        <f>'[6]Dec-20'!W142+W32</f>
        <v>0</v>
      </c>
      <c r="X137" s="417">
        <f>'[6]Dec-20'!X142+X32</f>
        <v>0</v>
      </c>
      <c r="Y137" s="417">
        <f>'[6]Dec-20'!Y142+Y32</f>
        <v>0</v>
      </c>
      <c r="Z137" s="417">
        <f>'[6]Dec-20'!Z142+Z32</f>
        <v>0</v>
      </c>
      <c r="AA137" s="417">
        <f>'[6]Dec-20'!AA142+AA32</f>
        <v>0</v>
      </c>
      <c r="AB137" s="417">
        <f>'[6]Dec-20'!AB142+AB32</f>
        <v>0</v>
      </c>
      <c r="AC137" s="417">
        <f>'[6]Dec-20'!AC142+AC32</f>
        <v>0</v>
      </c>
      <c r="AD137" s="417">
        <f>'[6]Dec-20'!AD142+AD32</f>
        <v>0</v>
      </c>
      <c r="AE137" s="417">
        <f>'[6]Dec-20'!AE142+AE32</f>
        <v>0</v>
      </c>
      <c r="AF137" s="417">
        <f>'[6]Dec-20'!AF142+AF32</f>
        <v>0</v>
      </c>
      <c r="AG137" s="417">
        <f>'[6]Dec-20'!AG142+AG32</f>
        <v>0</v>
      </c>
      <c r="AH137" s="417">
        <f>'[6]Dec-20'!AH142+AH32</f>
        <v>0</v>
      </c>
      <c r="AI137" s="417">
        <f>'[6]Dec-20'!AI142+AI32</f>
        <v>0</v>
      </c>
      <c r="AJ137" s="417">
        <f t="shared" si="17"/>
        <v>840</v>
      </c>
      <c r="AK137" s="417">
        <f t="shared" si="18"/>
        <v>18193</v>
      </c>
      <c r="AL137" s="417">
        <f t="shared" si="19"/>
        <v>19033</v>
      </c>
      <c r="AM137" s="478">
        <f>'[6]Dec-20'!AL142+AL32</f>
        <v>19033</v>
      </c>
      <c r="AN137" s="452">
        <f t="shared" si="20"/>
        <v>0</v>
      </c>
      <c r="AO137" s="257"/>
      <c r="AP137" s="508"/>
      <c r="AQ137" s="508"/>
      <c r="AR137" s="508"/>
      <c r="AS137" s="508"/>
      <c r="AT137" s="508"/>
      <c r="AU137" s="508"/>
      <c r="AV137" s="508"/>
      <c r="AW137" s="508"/>
      <c r="AX137" s="508"/>
      <c r="AY137" s="508"/>
      <c r="AZ137" s="508"/>
    </row>
    <row r="138" spans="1:52" s="172" customFormat="1" ht="75.75" customHeight="1" x14ac:dyDescent="0.2">
      <c r="A138" s="417">
        <v>20</v>
      </c>
      <c r="B138" s="568" t="s">
        <v>306</v>
      </c>
      <c r="C138" s="417">
        <f>'[6]Dec-20'!C143+C33</f>
        <v>0</v>
      </c>
      <c r="D138" s="417">
        <f>'[6]Dec-20'!D143+D33</f>
        <v>0</v>
      </c>
      <c r="E138" s="417">
        <f>'[6]Dec-20'!E143+E33</f>
        <v>0</v>
      </c>
      <c r="F138" s="417">
        <f>'[6]Dec-20'!F143+F33</f>
        <v>0</v>
      </c>
      <c r="G138" s="417">
        <f>'[6]Dec-20'!G143+G33</f>
        <v>1020</v>
      </c>
      <c r="H138" s="417">
        <f>'[6]Dec-20'!H143+H33</f>
        <v>2395</v>
      </c>
      <c r="I138" s="417">
        <f>'[6]Dec-20'!I143+I33</f>
        <v>6</v>
      </c>
      <c r="J138" s="417">
        <f>'[6]Dec-20'!J143+J33</f>
        <v>11</v>
      </c>
      <c r="K138" s="417">
        <f>'[6]Dec-20'!K143+K33</f>
        <v>1020</v>
      </c>
      <c r="L138" s="417">
        <f>'[6]Dec-20'!L143+L33</f>
        <v>1092</v>
      </c>
      <c r="M138" s="417">
        <f>'[6]Dec-20'!M143+M33</f>
        <v>2334</v>
      </c>
      <c r="N138" s="417">
        <f>'[6]Dec-20'!N143+N33</f>
        <v>1817</v>
      </c>
      <c r="O138" s="417">
        <f>'[6]Dec-20'!O143+O33</f>
        <v>0</v>
      </c>
      <c r="P138" s="417">
        <f>'[6]Dec-20'!P143+P33</f>
        <v>0</v>
      </c>
      <c r="Q138" s="417">
        <f>'[6]Dec-20'!Q143+Q33</f>
        <v>12</v>
      </c>
      <c r="R138" s="417">
        <f>'[6]Dec-20'!R143+R33</f>
        <v>1</v>
      </c>
      <c r="S138" s="417">
        <f>'[6]Dec-20'!S143+S33</f>
        <v>738</v>
      </c>
      <c r="T138" s="417">
        <f>'[6]Dec-20'!T143+T33</f>
        <v>243</v>
      </c>
      <c r="U138" s="417">
        <f>'[6]Dec-20'!U143+U33</f>
        <v>0</v>
      </c>
      <c r="V138" s="417">
        <f>'[6]Dec-20'!V143+V33</f>
        <v>0</v>
      </c>
      <c r="W138" s="417">
        <f>'[6]Dec-20'!W143+W33</f>
        <v>0</v>
      </c>
      <c r="X138" s="417">
        <f>'[6]Dec-20'!X143+X33</f>
        <v>0</v>
      </c>
      <c r="Y138" s="417">
        <f>'[6]Dec-20'!Y143+Y33</f>
        <v>158</v>
      </c>
      <c r="Z138" s="417">
        <f>'[6]Dec-20'!Z143+Z33</f>
        <v>55</v>
      </c>
      <c r="AA138" s="417">
        <f>'[6]Dec-20'!AA143+AA33</f>
        <v>0</v>
      </c>
      <c r="AB138" s="417">
        <f>'[6]Dec-20'!AB143+AB33</f>
        <v>0</v>
      </c>
      <c r="AC138" s="417">
        <f>'[6]Dec-20'!AC143+AC33</f>
        <v>0</v>
      </c>
      <c r="AD138" s="417">
        <f>'[6]Dec-20'!AD143+AD33</f>
        <v>0</v>
      </c>
      <c r="AE138" s="417">
        <f>'[6]Dec-20'!AE143+AE33</f>
        <v>0</v>
      </c>
      <c r="AF138" s="417">
        <f>'[6]Dec-20'!AF143+AF33</f>
        <v>0</v>
      </c>
      <c r="AG138" s="417">
        <f>'[6]Dec-20'!AG143+AG33</f>
        <v>0</v>
      </c>
      <c r="AH138" s="417">
        <f>'[6]Dec-20'!AH143+AH33</f>
        <v>0</v>
      </c>
      <c r="AI138" s="417">
        <f>'[6]Dec-20'!AI143+AI33</f>
        <v>0</v>
      </c>
      <c r="AJ138" s="417">
        <f t="shared" si="17"/>
        <v>5288</v>
      </c>
      <c r="AK138" s="417">
        <f t="shared" si="18"/>
        <v>5614</v>
      </c>
      <c r="AL138" s="417">
        <f t="shared" si="19"/>
        <v>10902</v>
      </c>
      <c r="AM138" s="478">
        <f>'[6]Dec-20'!AL143+AL33</f>
        <v>10902</v>
      </c>
      <c r="AN138" s="452">
        <f t="shared" si="20"/>
        <v>0</v>
      </c>
      <c r="AO138" s="257"/>
      <c r="AP138" s="508"/>
      <c r="AQ138" s="508"/>
      <c r="AR138" s="508"/>
      <c r="AS138" s="508"/>
      <c r="AT138" s="508"/>
      <c r="AU138" s="508"/>
      <c r="AV138" s="508"/>
      <c r="AW138" s="508"/>
      <c r="AX138" s="508"/>
      <c r="AY138" s="508"/>
      <c r="AZ138" s="508"/>
    </row>
    <row r="139" spans="1:52" s="173" customFormat="1" ht="75.75" customHeight="1" x14ac:dyDescent="0.2">
      <c r="A139" s="689" t="s">
        <v>327</v>
      </c>
      <c r="B139" s="690"/>
      <c r="C139" s="416">
        <f>SUM(C135:C138)</f>
        <v>0</v>
      </c>
      <c r="D139" s="416">
        <f t="shared" ref="D139:AI139" si="28">SUM(D135:D138)</f>
        <v>0</v>
      </c>
      <c r="E139" s="416">
        <f t="shared" si="28"/>
        <v>0</v>
      </c>
      <c r="F139" s="416">
        <f t="shared" si="28"/>
        <v>0</v>
      </c>
      <c r="G139" s="416">
        <f t="shared" si="28"/>
        <v>2091</v>
      </c>
      <c r="H139" s="416">
        <f t="shared" si="28"/>
        <v>47260</v>
      </c>
      <c r="I139" s="416">
        <f t="shared" si="28"/>
        <v>12</v>
      </c>
      <c r="J139" s="416">
        <f t="shared" si="28"/>
        <v>15</v>
      </c>
      <c r="K139" s="416">
        <f t="shared" si="28"/>
        <v>1924</v>
      </c>
      <c r="L139" s="416">
        <f t="shared" si="28"/>
        <v>6536</v>
      </c>
      <c r="M139" s="416">
        <f t="shared" si="28"/>
        <v>3282</v>
      </c>
      <c r="N139" s="416">
        <f t="shared" si="28"/>
        <v>4365</v>
      </c>
      <c r="O139" s="416">
        <f t="shared" si="28"/>
        <v>0</v>
      </c>
      <c r="P139" s="416">
        <f t="shared" si="28"/>
        <v>0</v>
      </c>
      <c r="Q139" s="416">
        <f t="shared" si="28"/>
        <v>19</v>
      </c>
      <c r="R139" s="416">
        <f t="shared" si="28"/>
        <v>4</v>
      </c>
      <c r="S139" s="416">
        <f t="shared" si="28"/>
        <v>980</v>
      </c>
      <c r="T139" s="416">
        <f t="shared" si="28"/>
        <v>303</v>
      </c>
      <c r="U139" s="416">
        <f t="shared" si="28"/>
        <v>0</v>
      </c>
      <c r="V139" s="416">
        <f t="shared" si="28"/>
        <v>0</v>
      </c>
      <c r="W139" s="416">
        <f t="shared" si="28"/>
        <v>0</v>
      </c>
      <c r="X139" s="416">
        <f t="shared" si="28"/>
        <v>0</v>
      </c>
      <c r="Y139" s="416">
        <f t="shared" si="28"/>
        <v>206</v>
      </c>
      <c r="Z139" s="416">
        <f t="shared" si="28"/>
        <v>59</v>
      </c>
      <c r="AA139" s="416">
        <f t="shared" si="28"/>
        <v>0</v>
      </c>
      <c r="AB139" s="416">
        <f t="shared" si="28"/>
        <v>0</v>
      </c>
      <c r="AC139" s="416">
        <f t="shared" si="28"/>
        <v>0</v>
      </c>
      <c r="AD139" s="416">
        <f t="shared" si="28"/>
        <v>0</v>
      </c>
      <c r="AE139" s="416">
        <f t="shared" si="28"/>
        <v>0</v>
      </c>
      <c r="AF139" s="416">
        <f t="shared" si="28"/>
        <v>0</v>
      </c>
      <c r="AG139" s="416">
        <f t="shared" si="28"/>
        <v>0</v>
      </c>
      <c r="AH139" s="416">
        <f t="shared" si="28"/>
        <v>0</v>
      </c>
      <c r="AI139" s="416">
        <f t="shared" si="28"/>
        <v>0</v>
      </c>
      <c r="AJ139" s="416">
        <f t="shared" si="17"/>
        <v>8514</v>
      </c>
      <c r="AK139" s="416">
        <f t="shared" si="18"/>
        <v>58542</v>
      </c>
      <c r="AL139" s="416">
        <f t="shared" si="19"/>
        <v>67056</v>
      </c>
      <c r="AM139" s="479">
        <f>'[6]Dec-20'!AL144+AL34</f>
        <v>67056</v>
      </c>
      <c r="AN139" s="453">
        <f t="shared" si="20"/>
        <v>0</v>
      </c>
      <c r="AO139" s="497">
        <v>67808</v>
      </c>
      <c r="AP139" s="551">
        <f>AO139-AM139</f>
        <v>752</v>
      </c>
      <c r="AQ139" s="506"/>
      <c r="AR139" s="502"/>
      <c r="AS139" s="506"/>
      <c r="AT139" s="506"/>
      <c r="AU139" s="506"/>
      <c r="AV139" s="506"/>
      <c r="AW139" s="506"/>
      <c r="AX139" s="506"/>
      <c r="AY139" s="506"/>
      <c r="AZ139" s="506"/>
    </row>
    <row r="140" spans="1:52" s="172" customFormat="1" ht="75.75" customHeight="1" x14ac:dyDescent="0.2">
      <c r="A140" s="417">
        <v>21</v>
      </c>
      <c r="B140" s="568" t="s">
        <v>308</v>
      </c>
      <c r="C140" s="417">
        <f>'[6]Dec-20'!C145+C35</f>
        <v>0</v>
      </c>
      <c r="D140" s="417">
        <f>'[6]Dec-20'!D145+D35</f>
        <v>0</v>
      </c>
      <c r="E140" s="417">
        <f>'[6]Dec-20'!E145+E35</f>
        <v>20</v>
      </c>
      <c r="F140" s="417">
        <f>'[6]Dec-20'!F145+F35</f>
        <v>35</v>
      </c>
      <c r="G140" s="417">
        <f>'[6]Dec-20'!G145+G35</f>
        <v>329</v>
      </c>
      <c r="H140" s="417">
        <f>'[6]Dec-20'!H145+H35</f>
        <v>8474</v>
      </c>
      <c r="I140" s="417">
        <f>'[6]Dec-20'!I145+I35</f>
        <v>0</v>
      </c>
      <c r="J140" s="417">
        <f>'[6]Dec-20'!J145+J35</f>
        <v>0</v>
      </c>
      <c r="K140" s="417">
        <f>'[6]Dec-20'!K145+K35</f>
        <v>301</v>
      </c>
      <c r="L140" s="417">
        <f>'[6]Dec-20'!L145+L35</f>
        <v>2925</v>
      </c>
      <c r="M140" s="417">
        <f>'[6]Dec-20'!M145+M35</f>
        <v>182</v>
      </c>
      <c r="N140" s="417">
        <f>'[6]Dec-20'!N145+N35</f>
        <v>1668</v>
      </c>
      <c r="O140" s="417">
        <f>'[6]Dec-20'!O145+O35</f>
        <v>0</v>
      </c>
      <c r="P140" s="417">
        <f>'[6]Dec-20'!P145+P35</f>
        <v>0</v>
      </c>
      <c r="Q140" s="417">
        <f>'[6]Dec-20'!Q145+Q35</f>
        <v>1</v>
      </c>
      <c r="R140" s="417">
        <f>'[6]Dec-20'!R145+R35</f>
        <v>2</v>
      </c>
      <c r="S140" s="417">
        <f>'[6]Dec-20'!S145+S35</f>
        <v>105</v>
      </c>
      <c r="T140" s="417">
        <f>'[6]Dec-20'!T145+T35</f>
        <v>68</v>
      </c>
      <c r="U140" s="417">
        <f>'[6]Dec-20'!U145+U35</f>
        <v>2</v>
      </c>
      <c r="V140" s="417">
        <f>'[6]Dec-20'!V145+V35</f>
        <v>0</v>
      </c>
      <c r="W140" s="417">
        <f>'[6]Dec-20'!W145+W35</f>
        <v>0</v>
      </c>
      <c r="X140" s="417">
        <f>'[6]Dec-20'!X145+X35</f>
        <v>0</v>
      </c>
      <c r="Y140" s="417">
        <f>'[6]Dec-20'!Y145+Y35</f>
        <v>5</v>
      </c>
      <c r="Z140" s="417">
        <f>'[6]Dec-20'!Z145+Z35</f>
        <v>0</v>
      </c>
      <c r="AA140" s="417">
        <f>'[6]Dec-20'!AA145+AA35</f>
        <v>0</v>
      </c>
      <c r="AB140" s="417">
        <f>'[6]Dec-20'!AB145+AB35</f>
        <v>0</v>
      </c>
      <c r="AC140" s="417">
        <f>'[6]Dec-20'!AC145+AC35</f>
        <v>0</v>
      </c>
      <c r="AD140" s="417">
        <f>'[6]Dec-20'!AD145+AD35</f>
        <v>0</v>
      </c>
      <c r="AE140" s="417">
        <f>'[6]Dec-20'!AE145+AE35</f>
        <v>0</v>
      </c>
      <c r="AF140" s="417">
        <f>'[6]Dec-20'!AF145+AF35</f>
        <v>0</v>
      </c>
      <c r="AG140" s="417">
        <f>'[6]Dec-20'!AG145+AG35</f>
        <v>0</v>
      </c>
      <c r="AH140" s="417">
        <f>'[6]Dec-20'!AH145+AH35</f>
        <v>0</v>
      </c>
      <c r="AI140" s="417">
        <f>'[6]Dec-20'!AI145+AI35</f>
        <v>0</v>
      </c>
      <c r="AJ140" s="417">
        <f t="shared" si="17"/>
        <v>945</v>
      </c>
      <c r="AK140" s="417">
        <f t="shared" si="18"/>
        <v>13172</v>
      </c>
      <c r="AL140" s="417">
        <f t="shared" si="19"/>
        <v>14117</v>
      </c>
      <c r="AM140" s="478">
        <f>'[6]Dec-20'!AL145+AL35</f>
        <v>14117</v>
      </c>
      <c r="AN140" s="452">
        <f t="shared" si="20"/>
        <v>0</v>
      </c>
      <c r="AO140" s="257"/>
      <c r="AP140" s="508"/>
      <c r="AQ140" s="508"/>
      <c r="AR140" s="508"/>
      <c r="AS140" s="508"/>
      <c r="AT140" s="508"/>
      <c r="AU140" s="508"/>
      <c r="AV140" s="508"/>
      <c r="AW140" s="508"/>
      <c r="AX140" s="508"/>
      <c r="AY140" s="508"/>
      <c r="AZ140" s="508"/>
    </row>
    <row r="141" spans="1:52" s="172" customFormat="1" ht="75.75" customHeight="1" x14ac:dyDescent="0.2">
      <c r="A141" s="417">
        <v>22</v>
      </c>
      <c r="B141" s="568" t="s">
        <v>309</v>
      </c>
      <c r="C141" s="417">
        <f>'[6]Dec-20'!C146+C36</f>
        <v>0</v>
      </c>
      <c r="D141" s="417">
        <f>'[6]Dec-20'!D146+D36</f>
        <v>0</v>
      </c>
      <c r="E141" s="417">
        <f>'[6]Dec-20'!E146+E36</f>
        <v>47</v>
      </c>
      <c r="F141" s="417">
        <f>'[6]Dec-20'!F146+F36</f>
        <v>162</v>
      </c>
      <c r="G141" s="417">
        <f>'[6]Dec-20'!G146+G36</f>
        <v>437</v>
      </c>
      <c r="H141" s="417">
        <f>'[6]Dec-20'!H146+H36</f>
        <v>13311</v>
      </c>
      <c r="I141" s="417">
        <f>'[6]Dec-20'!I146+I36</f>
        <v>0</v>
      </c>
      <c r="J141" s="417">
        <f>'[6]Dec-20'!J146+J36</f>
        <v>0</v>
      </c>
      <c r="K141" s="417">
        <f>'[6]Dec-20'!K146+K36</f>
        <v>340</v>
      </c>
      <c r="L141" s="417">
        <f>'[6]Dec-20'!L146+L36</f>
        <v>3740</v>
      </c>
      <c r="M141" s="417">
        <f>'[6]Dec-20'!M146+M36</f>
        <v>447</v>
      </c>
      <c r="N141" s="417">
        <f>'[6]Dec-20'!N146+N36</f>
        <v>1883</v>
      </c>
      <c r="O141" s="417">
        <f>'[6]Dec-20'!O146+O36</f>
        <v>0</v>
      </c>
      <c r="P141" s="417">
        <f>'[6]Dec-20'!P146+P36</f>
        <v>0</v>
      </c>
      <c r="Q141" s="417">
        <f>'[6]Dec-20'!Q146+Q36</f>
        <v>61</v>
      </c>
      <c r="R141" s="417">
        <f>'[6]Dec-20'!R146+R36</f>
        <v>13</v>
      </c>
      <c r="S141" s="417">
        <f>'[6]Dec-20'!S146+S36</f>
        <v>169</v>
      </c>
      <c r="T141" s="417">
        <f>'[6]Dec-20'!T146+T36</f>
        <v>73</v>
      </c>
      <c r="U141" s="417">
        <f>'[6]Dec-20'!U146+U36</f>
        <v>0</v>
      </c>
      <c r="V141" s="417">
        <f>'[6]Dec-20'!V146+V36</f>
        <v>0</v>
      </c>
      <c r="W141" s="417">
        <f>'[6]Dec-20'!W146+W36</f>
        <v>0</v>
      </c>
      <c r="X141" s="417">
        <f>'[6]Dec-20'!X146+X36</f>
        <v>0</v>
      </c>
      <c r="Y141" s="417">
        <f>'[6]Dec-20'!Y146+Y36</f>
        <v>15</v>
      </c>
      <c r="Z141" s="417">
        <f>'[6]Dec-20'!Z146+Z36</f>
        <v>16</v>
      </c>
      <c r="AA141" s="417">
        <f>'[6]Dec-20'!AA146+AA36</f>
        <v>0</v>
      </c>
      <c r="AB141" s="417">
        <f>'[6]Dec-20'!AB146+AB36</f>
        <v>0</v>
      </c>
      <c r="AC141" s="417">
        <f>'[6]Dec-20'!AC146+AC36</f>
        <v>0</v>
      </c>
      <c r="AD141" s="417">
        <f>'[6]Dec-20'!AD146+AD36</f>
        <v>0</v>
      </c>
      <c r="AE141" s="417">
        <f>'[6]Dec-20'!AE146+AE36</f>
        <v>0</v>
      </c>
      <c r="AF141" s="417">
        <f>'[6]Dec-20'!AF146+AF36</f>
        <v>0</v>
      </c>
      <c r="AG141" s="417">
        <f>'[6]Dec-20'!AG146+AG36</f>
        <v>0</v>
      </c>
      <c r="AH141" s="417">
        <f>'[6]Dec-20'!AH146+AH36</f>
        <v>0</v>
      </c>
      <c r="AI141" s="417">
        <f>'[6]Dec-20'!AI146+AI36</f>
        <v>0</v>
      </c>
      <c r="AJ141" s="417">
        <f t="shared" si="17"/>
        <v>1516</v>
      </c>
      <c r="AK141" s="417">
        <f t="shared" si="18"/>
        <v>19198</v>
      </c>
      <c r="AL141" s="417">
        <f t="shared" si="19"/>
        <v>20714</v>
      </c>
      <c r="AM141" s="478">
        <f>'[6]Dec-20'!AL146+AL36</f>
        <v>20714</v>
      </c>
      <c r="AN141" s="452">
        <f t="shared" si="20"/>
        <v>0</v>
      </c>
      <c r="AO141" s="257"/>
      <c r="AP141" s="508"/>
      <c r="AQ141" s="508"/>
      <c r="AR141" s="508"/>
      <c r="AS141" s="508"/>
      <c r="AT141" s="508"/>
      <c r="AU141" s="508"/>
      <c r="AV141" s="508"/>
      <c r="AW141" s="508"/>
      <c r="AX141" s="508"/>
      <c r="AY141" s="508"/>
      <c r="AZ141" s="508"/>
    </row>
    <row r="142" spans="1:52" s="172" customFormat="1" ht="75.75" customHeight="1" x14ac:dyDescent="0.2">
      <c r="A142" s="417">
        <v>23</v>
      </c>
      <c r="B142" s="568" t="s">
        <v>310</v>
      </c>
      <c r="C142" s="417">
        <f>'[6]Dec-20'!C147+C37</f>
        <v>0</v>
      </c>
      <c r="D142" s="417">
        <f>'[6]Dec-20'!D147+D37</f>
        <v>0</v>
      </c>
      <c r="E142" s="417">
        <f>'[6]Dec-20'!E147+E37</f>
        <v>0</v>
      </c>
      <c r="F142" s="417">
        <f>'[6]Dec-20'!F147+F37</f>
        <v>0</v>
      </c>
      <c r="G142" s="417">
        <f>'[6]Dec-20'!G147+G37</f>
        <v>204</v>
      </c>
      <c r="H142" s="417">
        <f>'[6]Dec-20'!H147+H37</f>
        <v>16401</v>
      </c>
      <c r="I142" s="417">
        <f>'[6]Dec-20'!I147+I37</f>
        <v>0</v>
      </c>
      <c r="J142" s="417">
        <f>'[6]Dec-20'!J147+J37</f>
        <v>0</v>
      </c>
      <c r="K142" s="417">
        <f>'[6]Dec-20'!K147+K37</f>
        <v>182</v>
      </c>
      <c r="L142" s="417">
        <f>'[6]Dec-20'!L147+L37</f>
        <v>3992</v>
      </c>
      <c r="M142" s="417">
        <f>'[6]Dec-20'!M147+M37</f>
        <v>174</v>
      </c>
      <c r="N142" s="417">
        <f>'[6]Dec-20'!N147+N37</f>
        <v>2053</v>
      </c>
      <c r="O142" s="417">
        <f>'[6]Dec-20'!O147+O37</f>
        <v>0</v>
      </c>
      <c r="P142" s="417">
        <f>'[6]Dec-20'!P147+P37</f>
        <v>0</v>
      </c>
      <c r="Q142" s="493">
        <f>'[6]Dec-20'!Q147+Q37</f>
        <v>3</v>
      </c>
      <c r="R142" s="493">
        <f>'[6]Dec-20'!R147+R37</f>
        <v>13</v>
      </c>
      <c r="S142" s="493">
        <f>'[6]Dec-20'!S147+S37</f>
        <v>97</v>
      </c>
      <c r="T142" s="493">
        <f>'[6]Dec-20'!T147+T37</f>
        <v>93</v>
      </c>
      <c r="U142" s="417">
        <f>'[6]Dec-20'!U147+U37</f>
        <v>23</v>
      </c>
      <c r="V142" s="417">
        <f>'[6]Dec-20'!V147+V37</f>
        <v>0</v>
      </c>
      <c r="W142" s="417">
        <f>'[6]Dec-20'!W147+W37</f>
        <v>0</v>
      </c>
      <c r="X142" s="417">
        <f>'[6]Dec-20'!X147+X37</f>
        <v>0</v>
      </c>
      <c r="Y142" s="417">
        <f>'[6]Dec-20'!Y147+Y37</f>
        <v>0</v>
      </c>
      <c r="Z142" s="417">
        <f>'[6]Dec-20'!Z147+Z37</f>
        <v>0</v>
      </c>
      <c r="AA142" s="417">
        <f>'[6]Dec-20'!AA147+AA37</f>
        <v>0</v>
      </c>
      <c r="AB142" s="417">
        <f>'[6]Dec-20'!AB147+AB37</f>
        <v>0</v>
      </c>
      <c r="AC142" s="417">
        <f>'[6]Dec-20'!AC147+AC37</f>
        <v>0</v>
      </c>
      <c r="AD142" s="417">
        <f>'[6]Dec-20'!AD147+AD37</f>
        <v>0</v>
      </c>
      <c r="AE142" s="417">
        <f>'[6]Dec-20'!AE147+AE37</f>
        <v>0</v>
      </c>
      <c r="AF142" s="417">
        <f>'[6]Dec-20'!AF147+AF37</f>
        <v>0</v>
      </c>
      <c r="AG142" s="417">
        <f>'[6]Dec-20'!AG147+AG37</f>
        <v>0</v>
      </c>
      <c r="AH142" s="417">
        <f>'[6]Dec-20'!AH147+AH37</f>
        <v>0</v>
      </c>
      <c r="AI142" s="417">
        <f>'[6]Dec-20'!AI147+AI37</f>
        <v>0</v>
      </c>
      <c r="AJ142" s="417">
        <f t="shared" si="17"/>
        <v>683</v>
      </c>
      <c r="AK142" s="417">
        <f t="shared" si="18"/>
        <v>22552</v>
      </c>
      <c r="AL142" s="417">
        <f t="shared" si="19"/>
        <v>23235</v>
      </c>
      <c r="AM142" s="491">
        <f>'[6]Dec-20'!AL147+AL37</f>
        <v>23235</v>
      </c>
      <c r="AN142" s="452">
        <f t="shared" si="20"/>
        <v>0</v>
      </c>
      <c r="AO142" s="257"/>
      <c r="AP142" s="257"/>
      <c r="AQ142" s="508"/>
      <c r="AR142" s="508"/>
      <c r="AS142" s="508"/>
      <c r="AT142" s="508"/>
      <c r="AU142" s="508"/>
      <c r="AV142" s="508"/>
      <c r="AW142" s="508"/>
      <c r="AX142" s="508"/>
      <c r="AY142" s="508"/>
      <c r="AZ142" s="508"/>
    </row>
    <row r="143" spans="1:52" s="172" customFormat="1" ht="75.75" customHeight="1" x14ac:dyDescent="0.2">
      <c r="A143" s="417">
        <v>24</v>
      </c>
      <c r="B143" s="568" t="s">
        <v>311</v>
      </c>
      <c r="C143" s="417">
        <f>'[6]Dec-20'!C148+C38</f>
        <v>0</v>
      </c>
      <c r="D143" s="417">
        <f>'[6]Dec-20'!D148+D38</f>
        <v>0</v>
      </c>
      <c r="E143" s="417">
        <f>'[6]Dec-20'!E148+E38</f>
        <v>0</v>
      </c>
      <c r="F143" s="417">
        <f>'[6]Dec-20'!F148+F38</f>
        <v>33</v>
      </c>
      <c r="G143" s="417">
        <f>'[6]Dec-20'!G148+G38</f>
        <v>152</v>
      </c>
      <c r="H143" s="417">
        <f>'[6]Dec-20'!H148+H38</f>
        <v>9584</v>
      </c>
      <c r="I143" s="417">
        <f>'[6]Dec-20'!I148+I38</f>
        <v>0</v>
      </c>
      <c r="J143" s="417">
        <f>'[6]Dec-20'!J148+J38</f>
        <v>1</v>
      </c>
      <c r="K143" s="417">
        <f>'[6]Dec-20'!K148+K38</f>
        <v>160</v>
      </c>
      <c r="L143" s="417">
        <f>'[6]Dec-20'!L148+L38</f>
        <v>3067</v>
      </c>
      <c r="M143" s="417">
        <f>'[6]Dec-20'!M148+M38</f>
        <v>238</v>
      </c>
      <c r="N143" s="417">
        <f>'[6]Dec-20'!N148+N38</f>
        <v>1342</v>
      </c>
      <c r="O143" s="493">
        <f>'[6]Dec-20'!O148+O38</f>
        <v>0</v>
      </c>
      <c r="P143" s="417">
        <f>'[6]Dec-20'!P148+P38</f>
        <v>0</v>
      </c>
      <c r="Q143" s="417">
        <f>'[6]Dec-20'!Q148+Q38</f>
        <v>5</v>
      </c>
      <c r="R143" s="417">
        <f>'[6]Dec-20'!R148+R38</f>
        <v>18</v>
      </c>
      <c r="S143" s="417">
        <f>'[6]Dec-20'!S148+S38</f>
        <v>64</v>
      </c>
      <c r="T143" s="417">
        <f>'[6]Dec-20'!T148+T38</f>
        <v>49</v>
      </c>
      <c r="U143" s="417">
        <f>'[6]Dec-20'!U148+U38</f>
        <v>1</v>
      </c>
      <c r="V143" s="417">
        <f>'[6]Dec-20'!V148+V38</f>
        <v>2</v>
      </c>
      <c r="W143" s="417">
        <f>'[6]Dec-20'!W148+W38</f>
        <v>0</v>
      </c>
      <c r="X143" s="417">
        <f>'[6]Dec-20'!X148+X38</f>
        <v>0</v>
      </c>
      <c r="Y143" s="417">
        <f>'[6]Dec-20'!Y148+Y38</f>
        <v>3</v>
      </c>
      <c r="Z143" s="417">
        <f>'[6]Dec-20'!Z148+Z38</f>
        <v>1</v>
      </c>
      <c r="AA143" s="417">
        <f>'[6]Dec-20'!AA148+AA38</f>
        <v>1</v>
      </c>
      <c r="AB143" s="417">
        <f>'[6]Dec-20'!AB148+AB38</f>
        <v>0</v>
      </c>
      <c r="AC143" s="417">
        <f>'[6]Dec-20'!AC148+AC38</f>
        <v>0</v>
      </c>
      <c r="AD143" s="417">
        <f>'[6]Dec-20'!AD148+AD38</f>
        <v>0</v>
      </c>
      <c r="AE143" s="417">
        <f>'[6]Dec-20'!AE148+AE38</f>
        <v>0</v>
      </c>
      <c r="AF143" s="417">
        <f>'[6]Dec-20'!AF148+AF38</f>
        <v>0</v>
      </c>
      <c r="AG143" s="417">
        <f>'[6]Dec-20'!AG148+AG38</f>
        <v>0</v>
      </c>
      <c r="AH143" s="417">
        <f>'[6]Dec-20'!AH148+AH38</f>
        <v>0</v>
      </c>
      <c r="AI143" s="417">
        <f>'[6]Dec-20'!AI148+AI38</f>
        <v>0</v>
      </c>
      <c r="AJ143" s="417">
        <f t="shared" si="17"/>
        <v>624</v>
      </c>
      <c r="AK143" s="417">
        <f t="shared" si="18"/>
        <v>14097</v>
      </c>
      <c r="AL143" s="417">
        <f t="shared" si="19"/>
        <v>14721</v>
      </c>
      <c r="AM143" s="526">
        <f>'[6]Dec-20'!AL148+AL38</f>
        <v>14721</v>
      </c>
      <c r="AN143" s="452">
        <f t="shared" si="20"/>
        <v>0</v>
      </c>
      <c r="AO143" s="527"/>
      <c r="AP143" s="508"/>
      <c r="AQ143" s="508"/>
      <c r="AR143" s="508"/>
      <c r="AS143" s="508"/>
      <c r="AT143" s="508"/>
      <c r="AU143" s="508"/>
      <c r="AV143" s="508"/>
      <c r="AW143" s="508"/>
      <c r="AX143" s="508"/>
      <c r="AY143" s="508"/>
      <c r="AZ143" s="508"/>
    </row>
    <row r="144" spans="1:52" s="173" customFormat="1" ht="75.75" customHeight="1" x14ac:dyDescent="0.2">
      <c r="A144" s="689" t="s">
        <v>328</v>
      </c>
      <c r="B144" s="690"/>
      <c r="C144" s="416">
        <f>SUM(C140:C143)</f>
        <v>0</v>
      </c>
      <c r="D144" s="416">
        <f t="shared" ref="D144:AI144" si="29">SUM(D140:D143)</f>
        <v>0</v>
      </c>
      <c r="E144" s="416">
        <f t="shared" si="29"/>
        <v>67</v>
      </c>
      <c r="F144" s="416">
        <f t="shared" si="29"/>
        <v>230</v>
      </c>
      <c r="G144" s="416">
        <f t="shared" si="29"/>
        <v>1122</v>
      </c>
      <c r="H144" s="416">
        <f t="shared" si="29"/>
        <v>47770</v>
      </c>
      <c r="I144" s="416">
        <f t="shared" si="29"/>
        <v>0</v>
      </c>
      <c r="J144" s="416">
        <f t="shared" si="29"/>
        <v>1</v>
      </c>
      <c r="K144" s="416">
        <f t="shared" si="29"/>
        <v>983</v>
      </c>
      <c r="L144" s="416">
        <f t="shared" si="29"/>
        <v>13724</v>
      </c>
      <c r="M144" s="416">
        <f t="shared" si="29"/>
        <v>1041</v>
      </c>
      <c r="N144" s="416">
        <f t="shared" si="29"/>
        <v>6946</v>
      </c>
      <c r="O144" s="416">
        <f t="shared" si="29"/>
        <v>0</v>
      </c>
      <c r="P144" s="416">
        <f t="shared" si="29"/>
        <v>0</v>
      </c>
      <c r="Q144" s="416">
        <f t="shared" si="29"/>
        <v>70</v>
      </c>
      <c r="R144" s="416">
        <f t="shared" si="29"/>
        <v>46</v>
      </c>
      <c r="S144" s="416">
        <f t="shared" si="29"/>
        <v>435</v>
      </c>
      <c r="T144" s="416">
        <f t="shared" si="29"/>
        <v>283</v>
      </c>
      <c r="U144" s="416">
        <f t="shared" si="29"/>
        <v>26</v>
      </c>
      <c r="V144" s="416">
        <f t="shared" si="29"/>
        <v>2</v>
      </c>
      <c r="W144" s="416">
        <f t="shared" si="29"/>
        <v>0</v>
      </c>
      <c r="X144" s="416">
        <f t="shared" si="29"/>
        <v>0</v>
      </c>
      <c r="Y144" s="416">
        <f t="shared" si="29"/>
        <v>23</v>
      </c>
      <c r="Z144" s="416">
        <f t="shared" si="29"/>
        <v>17</v>
      </c>
      <c r="AA144" s="416">
        <f t="shared" si="29"/>
        <v>1</v>
      </c>
      <c r="AB144" s="416">
        <f t="shared" si="29"/>
        <v>0</v>
      </c>
      <c r="AC144" s="416">
        <f t="shared" si="29"/>
        <v>0</v>
      </c>
      <c r="AD144" s="416">
        <f t="shared" si="29"/>
        <v>0</v>
      </c>
      <c r="AE144" s="416">
        <f t="shared" si="29"/>
        <v>0</v>
      </c>
      <c r="AF144" s="416">
        <f t="shared" si="29"/>
        <v>0</v>
      </c>
      <c r="AG144" s="416">
        <f t="shared" si="29"/>
        <v>0</v>
      </c>
      <c r="AH144" s="416">
        <f t="shared" si="29"/>
        <v>0</v>
      </c>
      <c r="AI144" s="416">
        <f t="shared" si="29"/>
        <v>0</v>
      </c>
      <c r="AJ144" s="416">
        <f t="shared" si="17"/>
        <v>3768</v>
      </c>
      <c r="AK144" s="416">
        <f t="shared" si="18"/>
        <v>69019</v>
      </c>
      <c r="AL144" s="416">
        <f t="shared" si="19"/>
        <v>72787</v>
      </c>
      <c r="AM144" s="479">
        <f>'[6]Dec-20'!AL149+AL39</f>
        <v>72787</v>
      </c>
      <c r="AN144" s="453">
        <f t="shared" si="20"/>
        <v>0</v>
      </c>
      <c r="AO144" s="501"/>
      <c r="AP144" s="512"/>
      <c r="AQ144" s="506"/>
      <c r="AR144" s="506"/>
      <c r="AS144" s="506"/>
      <c r="AT144" s="506"/>
      <c r="AU144" s="506"/>
      <c r="AV144" s="506"/>
      <c r="AW144" s="506"/>
      <c r="AX144" s="506"/>
      <c r="AY144" s="506"/>
      <c r="AZ144" s="506"/>
    </row>
    <row r="145" spans="1:52" s="480" customFormat="1" ht="75.75" customHeight="1" x14ac:dyDescent="0.2">
      <c r="A145" s="689" t="s">
        <v>329</v>
      </c>
      <c r="B145" s="690"/>
      <c r="C145" s="416">
        <f>SUM(C144,C139,C134)</f>
        <v>0</v>
      </c>
      <c r="D145" s="416">
        <f t="shared" ref="D145:AI145" si="30">SUM(D144,D139,D134)</f>
        <v>0</v>
      </c>
      <c r="E145" s="416">
        <f t="shared" si="30"/>
        <v>67</v>
      </c>
      <c r="F145" s="416">
        <f t="shared" si="30"/>
        <v>230</v>
      </c>
      <c r="G145" s="416">
        <f t="shared" si="30"/>
        <v>5011</v>
      </c>
      <c r="H145" s="416">
        <f t="shared" si="30"/>
        <v>109636</v>
      </c>
      <c r="I145" s="416">
        <f t="shared" si="30"/>
        <v>12</v>
      </c>
      <c r="J145" s="416">
        <f t="shared" si="30"/>
        <v>16</v>
      </c>
      <c r="K145" s="416">
        <f t="shared" si="30"/>
        <v>4511</v>
      </c>
      <c r="L145" s="416">
        <f t="shared" si="30"/>
        <v>26177</v>
      </c>
      <c r="M145" s="416">
        <f t="shared" si="30"/>
        <v>6266</v>
      </c>
      <c r="N145" s="416">
        <f t="shared" si="30"/>
        <v>15110</v>
      </c>
      <c r="O145" s="416">
        <f t="shared" si="30"/>
        <v>0</v>
      </c>
      <c r="P145" s="416">
        <f t="shared" si="30"/>
        <v>0</v>
      </c>
      <c r="Q145" s="416">
        <f t="shared" si="30"/>
        <v>89</v>
      </c>
      <c r="R145" s="416">
        <f t="shared" si="30"/>
        <v>104</v>
      </c>
      <c r="S145" s="416">
        <f t="shared" si="30"/>
        <v>2064</v>
      </c>
      <c r="T145" s="416">
        <f t="shared" si="30"/>
        <v>957</v>
      </c>
      <c r="U145" s="416">
        <f t="shared" si="30"/>
        <v>26</v>
      </c>
      <c r="V145" s="416">
        <f t="shared" si="30"/>
        <v>2</v>
      </c>
      <c r="W145" s="416">
        <f t="shared" si="30"/>
        <v>0</v>
      </c>
      <c r="X145" s="416">
        <f t="shared" si="30"/>
        <v>0</v>
      </c>
      <c r="Y145" s="416">
        <f t="shared" si="30"/>
        <v>339</v>
      </c>
      <c r="Z145" s="416">
        <f t="shared" si="30"/>
        <v>245</v>
      </c>
      <c r="AA145" s="416">
        <f t="shared" si="30"/>
        <v>1</v>
      </c>
      <c r="AB145" s="416">
        <f t="shared" si="30"/>
        <v>1</v>
      </c>
      <c r="AC145" s="416">
        <f t="shared" si="30"/>
        <v>0</v>
      </c>
      <c r="AD145" s="416">
        <f t="shared" si="30"/>
        <v>0</v>
      </c>
      <c r="AE145" s="416">
        <f t="shared" si="30"/>
        <v>0</v>
      </c>
      <c r="AF145" s="416">
        <f t="shared" si="30"/>
        <v>0</v>
      </c>
      <c r="AG145" s="416">
        <f t="shared" si="30"/>
        <v>5</v>
      </c>
      <c r="AH145" s="416">
        <f t="shared" si="30"/>
        <v>0</v>
      </c>
      <c r="AI145" s="416">
        <f t="shared" si="30"/>
        <v>8</v>
      </c>
      <c r="AJ145" s="416">
        <f t="shared" si="17"/>
        <v>18399</v>
      </c>
      <c r="AK145" s="416">
        <f t="shared" si="18"/>
        <v>152478</v>
      </c>
      <c r="AL145" s="416">
        <f t="shared" si="19"/>
        <v>170877</v>
      </c>
      <c r="AM145" s="479">
        <f>'[6]Dec-20'!AL150+AL40</f>
        <v>170887</v>
      </c>
      <c r="AN145" s="453">
        <f t="shared" si="20"/>
        <v>10</v>
      </c>
      <c r="AO145" s="419"/>
      <c r="AP145" s="502"/>
      <c r="AQ145" s="499"/>
      <c r="AR145" s="499"/>
      <c r="AS145" s="499"/>
      <c r="AT145" s="499"/>
      <c r="AU145" s="499"/>
      <c r="AV145" s="499"/>
      <c r="AW145" s="499"/>
      <c r="AX145" s="499"/>
      <c r="AY145" s="499"/>
      <c r="AZ145" s="499"/>
    </row>
    <row r="146" spans="1:52" s="172" customFormat="1" ht="75.75" customHeight="1" x14ac:dyDescent="0.2">
      <c r="A146" s="417">
        <v>25</v>
      </c>
      <c r="B146" s="568" t="s">
        <v>312</v>
      </c>
      <c r="C146" s="417">
        <f>'[6]Dec-20'!C151+C41</f>
        <v>0</v>
      </c>
      <c r="D146" s="417">
        <f>'[6]Dec-20'!D151+D41</f>
        <v>0</v>
      </c>
      <c r="E146" s="417">
        <f>'[6]Dec-20'!E151+E41</f>
        <v>10</v>
      </c>
      <c r="F146" s="417">
        <f>'[6]Dec-20'!F151+F41</f>
        <v>93</v>
      </c>
      <c r="G146" s="417">
        <f>'[6]Dec-20'!G151+G41</f>
        <v>489</v>
      </c>
      <c r="H146" s="417">
        <f>'[6]Dec-20'!H151+H41</f>
        <v>21089</v>
      </c>
      <c r="I146" s="417">
        <f>'[6]Dec-20'!I151+I41</f>
        <v>0</v>
      </c>
      <c r="J146" s="417">
        <f>'[6]Dec-20'!J151+J41</f>
        <v>0</v>
      </c>
      <c r="K146" s="417">
        <f>'[6]Dec-20'!K151+K41</f>
        <v>453</v>
      </c>
      <c r="L146" s="417">
        <f>'[6]Dec-20'!L151+L41</f>
        <v>3825</v>
      </c>
      <c r="M146" s="417">
        <f>'[6]Dec-20'!M151+M41</f>
        <v>532</v>
      </c>
      <c r="N146" s="417">
        <f>'[6]Dec-20'!N151+N41</f>
        <v>3567</v>
      </c>
      <c r="O146" s="417">
        <f>'[6]Dec-20'!O151+O41</f>
        <v>0</v>
      </c>
      <c r="P146" s="417">
        <f>'[6]Dec-20'!P151+P41</f>
        <v>0</v>
      </c>
      <c r="Q146" s="417">
        <f>'[6]Dec-20'!Q151+Q41</f>
        <v>23</v>
      </c>
      <c r="R146" s="417">
        <f>'[6]Dec-20'!R151+R41</f>
        <v>11</v>
      </c>
      <c r="S146" s="417">
        <f>'[6]Dec-20'!S151+S41</f>
        <v>239</v>
      </c>
      <c r="T146" s="417">
        <f>'[6]Dec-20'!T151+T41</f>
        <v>252</v>
      </c>
      <c r="U146" s="417">
        <f>'[6]Dec-20'!U151+U41</f>
        <v>4</v>
      </c>
      <c r="V146" s="417">
        <f>'[6]Dec-20'!V151+V41</f>
        <v>6</v>
      </c>
      <c r="W146" s="417">
        <f>'[6]Dec-20'!W151+W41</f>
        <v>0</v>
      </c>
      <c r="X146" s="417">
        <f>'[6]Dec-20'!X151+X41</f>
        <v>0</v>
      </c>
      <c r="Y146" s="417">
        <f>'[6]Dec-20'!Y151+Y41</f>
        <v>62</v>
      </c>
      <c r="Z146" s="417">
        <f>'[6]Dec-20'!Z151+Z41</f>
        <v>24</v>
      </c>
      <c r="AA146" s="417">
        <f>'[6]Dec-20'!AA151+AA41</f>
        <v>0</v>
      </c>
      <c r="AB146" s="417">
        <f>'[6]Dec-20'!AB151+AB41</f>
        <v>0</v>
      </c>
      <c r="AC146" s="417">
        <f>'[6]Dec-20'!AC151+AC41</f>
        <v>0</v>
      </c>
      <c r="AD146" s="417">
        <f>'[6]Dec-20'!AD151+AD41</f>
        <v>0</v>
      </c>
      <c r="AE146" s="417">
        <f>'[6]Dec-20'!AE151+AE41</f>
        <v>0</v>
      </c>
      <c r="AF146" s="417">
        <f>'[6]Dec-20'!AF151+AF41</f>
        <v>0</v>
      </c>
      <c r="AG146" s="417">
        <f>'[6]Dec-20'!AG151+AG41</f>
        <v>0</v>
      </c>
      <c r="AH146" s="417">
        <f>'[6]Dec-20'!AH151+AH41</f>
        <v>0</v>
      </c>
      <c r="AI146" s="417">
        <f>'[6]Dec-20'!AI151+AI41</f>
        <v>0</v>
      </c>
      <c r="AJ146" s="417">
        <f t="shared" si="17"/>
        <v>1812</v>
      </c>
      <c r="AK146" s="417">
        <f t="shared" si="18"/>
        <v>28867</v>
      </c>
      <c r="AL146" s="417">
        <f t="shared" si="19"/>
        <v>30679</v>
      </c>
      <c r="AM146" s="478">
        <f>'[6]Dec-20'!AL151+AL41</f>
        <v>30679</v>
      </c>
      <c r="AN146" s="452">
        <f t="shared" si="20"/>
        <v>0</v>
      </c>
      <c r="AO146" s="513"/>
      <c r="AP146" s="508"/>
      <c r="AQ146" s="508"/>
      <c r="AR146" s="508"/>
      <c r="AS146" s="508"/>
      <c r="AT146" s="508"/>
      <c r="AU146" s="508"/>
      <c r="AV146" s="508"/>
      <c r="AW146" s="508"/>
      <c r="AX146" s="508"/>
      <c r="AY146" s="508"/>
      <c r="AZ146" s="508"/>
    </row>
    <row r="147" spans="1:52" s="172" customFormat="1" ht="75.75" customHeight="1" x14ac:dyDescent="0.2">
      <c r="A147" s="417">
        <v>26</v>
      </c>
      <c r="B147" s="568" t="s">
        <v>313</v>
      </c>
      <c r="C147" s="417">
        <f>'[6]Dec-20'!C152+C42</f>
        <v>0</v>
      </c>
      <c r="D147" s="417">
        <f>'[6]Dec-20'!D152+D42</f>
        <v>0</v>
      </c>
      <c r="E147" s="417">
        <f>'[6]Dec-20'!E152+E42</f>
        <v>0</v>
      </c>
      <c r="F147" s="417">
        <f>'[6]Dec-20'!F152+F42</f>
        <v>25</v>
      </c>
      <c r="G147" s="417">
        <f>'[6]Dec-20'!G152+G42</f>
        <v>27</v>
      </c>
      <c r="H147" s="417">
        <f>'[6]Dec-20'!H152+H42</f>
        <v>12810</v>
      </c>
      <c r="I147" s="417">
        <f>'[6]Dec-20'!I152+I42</f>
        <v>0</v>
      </c>
      <c r="J147" s="417">
        <f>'[6]Dec-20'!J152+J42</f>
        <v>0</v>
      </c>
      <c r="K147" s="417">
        <f>'[6]Dec-20'!K152+K42</f>
        <v>48</v>
      </c>
      <c r="L147" s="417">
        <f>'[6]Dec-20'!L152+L42</f>
        <v>1166</v>
      </c>
      <c r="M147" s="417">
        <f>'[6]Dec-20'!M152+M42</f>
        <v>33</v>
      </c>
      <c r="N147" s="417">
        <f>'[6]Dec-20'!N152+N42</f>
        <v>969</v>
      </c>
      <c r="O147" s="417">
        <f>'[6]Dec-20'!O152+O42</f>
        <v>0</v>
      </c>
      <c r="P147" s="417">
        <f>'[6]Dec-20'!P152+P42</f>
        <v>0</v>
      </c>
      <c r="Q147" s="417">
        <f>'[6]Dec-20'!Q152+Q42</f>
        <v>4</v>
      </c>
      <c r="R147" s="417">
        <f>'[6]Dec-20'!R152+R42</f>
        <v>1</v>
      </c>
      <c r="S147" s="417">
        <f>'[6]Dec-20'!S152+S42</f>
        <v>9</v>
      </c>
      <c r="T147" s="417">
        <f>'[6]Dec-20'!T152+T42</f>
        <v>15</v>
      </c>
      <c r="U147" s="417">
        <f>'[6]Dec-20'!U152+U42</f>
        <v>0</v>
      </c>
      <c r="V147" s="417">
        <f>'[6]Dec-20'!V152+V42</f>
        <v>0</v>
      </c>
      <c r="W147" s="417">
        <f>'[6]Dec-20'!W152+W42</f>
        <v>0</v>
      </c>
      <c r="X147" s="417">
        <f>'[6]Dec-20'!X152+X42</f>
        <v>0</v>
      </c>
      <c r="Y147" s="417">
        <f>'[6]Dec-20'!Y152+Y42</f>
        <v>6</v>
      </c>
      <c r="Z147" s="417">
        <f>'[6]Dec-20'!Z152+Z42</f>
        <v>5</v>
      </c>
      <c r="AA147" s="417">
        <f>'[6]Dec-20'!AA152+AA42</f>
        <v>0</v>
      </c>
      <c r="AB147" s="417">
        <f>'[6]Dec-20'!AB152+AB42</f>
        <v>0</v>
      </c>
      <c r="AC147" s="417">
        <f>'[6]Dec-20'!AC152+AC42</f>
        <v>0</v>
      </c>
      <c r="AD147" s="417">
        <f>'[6]Dec-20'!AD152+AD42</f>
        <v>0</v>
      </c>
      <c r="AE147" s="417">
        <f>'[6]Dec-20'!AE152+AE42</f>
        <v>0</v>
      </c>
      <c r="AF147" s="417">
        <f>'[6]Dec-20'!AF152+AF42</f>
        <v>0</v>
      </c>
      <c r="AG147" s="417">
        <f>'[6]Dec-20'!AG152+AG42</f>
        <v>0</v>
      </c>
      <c r="AH147" s="417">
        <f>'[6]Dec-20'!AH152+AH42</f>
        <v>0</v>
      </c>
      <c r="AI147" s="417">
        <f>'[6]Dec-20'!AI152+AI42</f>
        <v>0</v>
      </c>
      <c r="AJ147" s="417">
        <f t="shared" si="17"/>
        <v>127</v>
      </c>
      <c r="AK147" s="417">
        <f t="shared" si="18"/>
        <v>14991</v>
      </c>
      <c r="AL147" s="417">
        <f t="shared" si="19"/>
        <v>15118</v>
      </c>
      <c r="AM147" s="478">
        <f>'[6]Dec-20'!AL152+AL42</f>
        <v>15118</v>
      </c>
      <c r="AN147" s="452">
        <f t="shared" si="20"/>
        <v>0</v>
      </c>
      <c r="AO147" s="513"/>
      <c r="AP147" s="508"/>
      <c r="AQ147" s="508"/>
      <c r="AR147" s="508"/>
      <c r="AS147" s="508"/>
      <c r="AT147" s="508"/>
      <c r="AU147" s="508"/>
      <c r="AV147" s="508"/>
      <c r="AW147" s="508"/>
      <c r="AX147" s="508"/>
      <c r="AY147" s="508"/>
      <c r="AZ147" s="508"/>
    </row>
    <row r="148" spans="1:52" s="172" customFormat="1" ht="75.75" customHeight="1" x14ac:dyDescent="0.2">
      <c r="A148" s="417">
        <v>27</v>
      </c>
      <c r="B148" s="568" t="s">
        <v>314</v>
      </c>
      <c r="C148" s="417">
        <f>'[6]Dec-20'!C153+C43</f>
        <v>0</v>
      </c>
      <c r="D148" s="417">
        <f>'[6]Dec-20'!D153+D43</f>
        <v>0</v>
      </c>
      <c r="E148" s="417">
        <f>'[6]Dec-20'!E153+E43</f>
        <v>4</v>
      </c>
      <c r="F148" s="417">
        <f>'[6]Dec-20'!F153+F43</f>
        <v>201</v>
      </c>
      <c r="G148" s="417">
        <f>'[6]Dec-20'!G153+G43</f>
        <v>200</v>
      </c>
      <c r="H148" s="417">
        <f>'[6]Dec-20'!H153+H43</f>
        <v>12101</v>
      </c>
      <c r="I148" s="417">
        <f>'[6]Dec-20'!I153+I43</f>
        <v>0</v>
      </c>
      <c r="J148" s="417">
        <f>'[6]Dec-20'!J153+J43</f>
        <v>0</v>
      </c>
      <c r="K148" s="417">
        <f>'[6]Dec-20'!K153+K43</f>
        <v>199</v>
      </c>
      <c r="L148" s="417">
        <f>'[6]Dec-20'!L153+L43</f>
        <v>3337</v>
      </c>
      <c r="M148" s="417">
        <f>'[6]Dec-20'!M153+M43</f>
        <v>228</v>
      </c>
      <c r="N148" s="417">
        <f>'[6]Dec-20'!N153+N43</f>
        <v>1903</v>
      </c>
      <c r="O148" s="417">
        <f>'[6]Dec-20'!O153+O43</f>
        <v>0</v>
      </c>
      <c r="P148" s="417">
        <f>'[6]Dec-20'!P153+P43</f>
        <v>0</v>
      </c>
      <c r="Q148" s="417">
        <f>'[6]Dec-20'!Q153+Q43</f>
        <v>5</v>
      </c>
      <c r="R148" s="417">
        <f>'[6]Dec-20'!R153+R43</f>
        <v>6</v>
      </c>
      <c r="S148" s="417">
        <f>'[6]Dec-20'!S153+S43</f>
        <v>46</v>
      </c>
      <c r="T148" s="417">
        <f>'[6]Dec-20'!T153+T43</f>
        <v>16</v>
      </c>
      <c r="U148" s="417">
        <f>'[6]Dec-20'!U153+U43</f>
        <v>0</v>
      </c>
      <c r="V148" s="417">
        <f>'[6]Dec-20'!V153+V43</f>
        <v>0</v>
      </c>
      <c r="W148" s="417">
        <f>'[6]Dec-20'!W153+W43</f>
        <v>0</v>
      </c>
      <c r="X148" s="417">
        <f>'[6]Dec-20'!X153+X43</f>
        <v>0</v>
      </c>
      <c r="Y148" s="417">
        <f>'[6]Dec-20'!Y153+Y43</f>
        <v>2</v>
      </c>
      <c r="Z148" s="417">
        <f>'[6]Dec-20'!Z153+Z43</f>
        <v>0</v>
      </c>
      <c r="AA148" s="417">
        <f>'[6]Dec-20'!AA153+AA43</f>
        <v>0</v>
      </c>
      <c r="AB148" s="417">
        <f>'[6]Dec-20'!AB153+AB43</f>
        <v>0</v>
      </c>
      <c r="AC148" s="417">
        <f>'[6]Dec-20'!AC153+AC43</f>
        <v>0</v>
      </c>
      <c r="AD148" s="417">
        <f>'[6]Dec-20'!AD153+AD43</f>
        <v>0</v>
      </c>
      <c r="AE148" s="417">
        <f>'[6]Dec-20'!AE153+AE43</f>
        <v>0</v>
      </c>
      <c r="AF148" s="417">
        <f>'[6]Dec-20'!AF153+AF43</f>
        <v>0</v>
      </c>
      <c r="AG148" s="417">
        <f>'[6]Dec-20'!AG153+AG43</f>
        <v>0</v>
      </c>
      <c r="AH148" s="417">
        <f>'[6]Dec-20'!AH153+AH43</f>
        <v>0</v>
      </c>
      <c r="AI148" s="417">
        <f>'[6]Dec-20'!AI153+AI43</f>
        <v>0</v>
      </c>
      <c r="AJ148" s="417">
        <f t="shared" si="17"/>
        <v>684</v>
      </c>
      <c r="AK148" s="417">
        <f t="shared" si="18"/>
        <v>17564</v>
      </c>
      <c r="AL148" s="417">
        <f t="shared" si="19"/>
        <v>18248</v>
      </c>
      <c r="AM148" s="478">
        <f>'[6]Dec-20'!AL153+AL43</f>
        <v>18248</v>
      </c>
      <c r="AN148" s="452">
        <f t="shared" si="20"/>
        <v>0</v>
      </c>
      <c r="AO148" s="507"/>
      <c r="AP148" s="508"/>
      <c r="AQ148" s="508"/>
      <c r="AR148" s="508"/>
      <c r="AS148" s="508"/>
      <c r="AT148" s="508"/>
      <c r="AU148" s="508"/>
      <c r="AV148" s="508"/>
      <c r="AW148" s="508"/>
      <c r="AX148" s="508"/>
      <c r="AY148" s="508"/>
      <c r="AZ148" s="508"/>
    </row>
    <row r="149" spans="1:52" s="172" customFormat="1" ht="75.75" customHeight="1" x14ac:dyDescent="0.2">
      <c r="A149" s="417">
        <v>28</v>
      </c>
      <c r="B149" s="568" t="s">
        <v>315</v>
      </c>
      <c r="C149" s="417">
        <f>'[6]Dec-20'!C154+C44</f>
        <v>0</v>
      </c>
      <c r="D149" s="417">
        <f>'[6]Dec-20'!D154+D44</f>
        <v>0</v>
      </c>
      <c r="E149" s="417">
        <f>'[6]Dec-20'!E154+E44</f>
        <v>2</v>
      </c>
      <c r="F149" s="417">
        <f>'[6]Dec-20'!F154+F44</f>
        <v>96</v>
      </c>
      <c r="G149" s="417">
        <f>'[6]Dec-20'!G154+G44</f>
        <v>143</v>
      </c>
      <c r="H149" s="417">
        <f>'[6]Dec-20'!H154+H44</f>
        <v>17168</v>
      </c>
      <c r="I149" s="417">
        <f>'[6]Dec-20'!I154+I44</f>
        <v>0</v>
      </c>
      <c r="J149" s="417">
        <f>'[6]Dec-20'!J154+J44</f>
        <v>0</v>
      </c>
      <c r="K149" s="417">
        <f>'[6]Dec-20'!K154+K44</f>
        <v>212</v>
      </c>
      <c r="L149" s="417">
        <f>'[6]Dec-20'!L154+L44</f>
        <v>4347</v>
      </c>
      <c r="M149" s="417">
        <f>'[6]Dec-20'!M154+M44</f>
        <v>169</v>
      </c>
      <c r="N149" s="417">
        <f>'[6]Dec-20'!N154+N44</f>
        <v>2687</v>
      </c>
      <c r="O149" s="417">
        <f>'[6]Dec-20'!O154+O44</f>
        <v>0</v>
      </c>
      <c r="P149" s="417">
        <f>'[6]Dec-20'!P154+P44</f>
        <v>0</v>
      </c>
      <c r="Q149" s="417">
        <f>'[6]Dec-20'!Q154+Q44</f>
        <v>0</v>
      </c>
      <c r="R149" s="417">
        <f>'[6]Dec-20'!R154+R44</f>
        <v>0</v>
      </c>
      <c r="S149" s="417">
        <f>'[6]Dec-20'!S154+S44</f>
        <v>41</v>
      </c>
      <c r="T149" s="417">
        <f>'[6]Dec-20'!T154+T44</f>
        <v>45</v>
      </c>
      <c r="U149" s="417">
        <f>'[6]Dec-20'!U154+U44</f>
        <v>0</v>
      </c>
      <c r="V149" s="417">
        <f>'[6]Dec-20'!V154+V44</f>
        <v>0</v>
      </c>
      <c r="W149" s="417">
        <f>'[6]Dec-20'!W154+W44</f>
        <v>0</v>
      </c>
      <c r="X149" s="417">
        <f>'[6]Dec-20'!X154+X44</f>
        <v>0</v>
      </c>
      <c r="Y149" s="417">
        <f>'[6]Dec-20'!Y154+Y44</f>
        <v>0</v>
      </c>
      <c r="Z149" s="417">
        <f>'[6]Dec-20'!Z154+Z44</f>
        <v>0</v>
      </c>
      <c r="AA149" s="417">
        <f>'[6]Dec-20'!AA154+AA44</f>
        <v>0</v>
      </c>
      <c r="AB149" s="417">
        <f>'[6]Dec-20'!AB154+AB44</f>
        <v>0</v>
      </c>
      <c r="AC149" s="417">
        <f>'[6]Dec-20'!AC154+AC44</f>
        <v>0</v>
      </c>
      <c r="AD149" s="417">
        <f>'[6]Dec-20'!AD154+AD44</f>
        <v>0</v>
      </c>
      <c r="AE149" s="417">
        <f>'[6]Dec-20'!AE154+AE44</f>
        <v>0</v>
      </c>
      <c r="AF149" s="417">
        <f>'[6]Dec-20'!AF154+AF44</f>
        <v>0</v>
      </c>
      <c r="AG149" s="417">
        <f>'[6]Dec-20'!AG154+AG44</f>
        <v>0</v>
      </c>
      <c r="AH149" s="417">
        <f>'[6]Dec-20'!AH154+AH44</f>
        <v>0</v>
      </c>
      <c r="AI149" s="417">
        <f>'[6]Dec-20'!AI154+AI44</f>
        <v>0</v>
      </c>
      <c r="AJ149" s="417">
        <f t="shared" si="17"/>
        <v>567</v>
      </c>
      <c r="AK149" s="417">
        <f t="shared" si="18"/>
        <v>24343</v>
      </c>
      <c r="AL149" s="417">
        <f t="shared" si="19"/>
        <v>24910</v>
      </c>
      <c r="AM149" s="478">
        <f>'[6]Dec-20'!AL154+AL44</f>
        <v>24910</v>
      </c>
      <c r="AN149" s="452">
        <f t="shared" si="20"/>
        <v>0</v>
      </c>
      <c r="AO149" s="507"/>
      <c r="AP149" s="508"/>
      <c r="AQ149" s="508"/>
      <c r="AR149" s="508"/>
      <c r="AS149" s="508"/>
      <c r="AT149" s="508"/>
      <c r="AU149" s="508"/>
      <c r="AV149" s="508"/>
      <c r="AW149" s="508"/>
      <c r="AX149" s="508"/>
      <c r="AY149" s="508"/>
      <c r="AZ149" s="508"/>
    </row>
    <row r="150" spans="1:52" s="173" customFormat="1" ht="75.75" customHeight="1" x14ac:dyDescent="0.2">
      <c r="A150" s="689" t="s">
        <v>330</v>
      </c>
      <c r="B150" s="690"/>
      <c r="C150" s="416">
        <f>SUM(C146:C149)</f>
        <v>0</v>
      </c>
      <c r="D150" s="416">
        <f t="shared" ref="D150:AI150" si="31">SUM(D146:D149)</f>
        <v>0</v>
      </c>
      <c r="E150" s="416">
        <f t="shared" si="31"/>
        <v>16</v>
      </c>
      <c r="F150" s="416">
        <f t="shared" si="31"/>
        <v>415</v>
      </c>
      <c r="G150" s="416">
        <f t="shared" si="31"/>
        <v>859</v>
      </c>
      <c r="H150" s="416">
        <f t="shared" si="31"/>
        <v>63168</v>
      </c>
      <c r="I150" s="416">
        <f t="shared" si="31"/>
        <v>0</v>
      </c>
      <c r="J150" s="416">
        <f t="shared" si="31"/>
        <v>0</v>
      </c>
      <c r="K150" s="416">
        <f t="shared" si="31"/>
        <v>912</v>
      </c>
      <c r="L150" s="416">
        <f t="shared" si="31"/>
        <v>12675</v>
      </c>
      <c r="M150" s="416">
        <f t="shared" si="31"/>
        <v>962</v>
      </c>
      <c r="N150" s="416">
        <f t="shared" si="31"/>
        <v>9126</v>
      </c>
      <c r="O150" s="416">
        <f t="shared" si="31"/>
        <v>0</v>
      </c>
      <c r="P150" s="416">
        <f t="shared" si="31"/>
        <v>0</v>
      </c>
      <c r="Q150" s="416">
        <f t="shared" si="31"/>
        <v>32</v>
      </c>
      <c r="R150" s="416">
        <f t="shared" si="31"/>
        <v>18</v>
      </c>
      <c r="S150" s="416">
        <f t="shared" si="31"/>
        <v>335</v>
      </c>
      <c r="T150" s="416">
        <f t="shared" si="31"/>
        <v>328</v>
      </c>
      <c r="U150" s="416">
        <f t="shared" si="31"/>
        <v>4</v>
      </c>
      <c r="V150" s="416">
        <f t="shared" si="31"/>
        <v>6</v>
      </c>
      <c r="W150" s="416">
        <f t="shared" si="31"/>
        <v>0</v>
      </c>
      <c r="X150" s="416">
        <f t="shared" si="31"/>
        <v>0</v>
      </c>
      <c r="Y150" s="416">
        <f t="shared" si="31"/>
        <v>70</v>
      </c>
      <c r="Z150" s="416">
        <f t="shared" si="31"/>
        <v>29</v>
      </c>
      <c r="AA150" s="416">
        <f t="shared" si="31"/>
        <v>0</v>
      </c>
      <c r="AB150" s="416">
        <f t="shared" si="31"/>
        <v>0</v>
      </c>
      <c r="AC150" s="416">
        <f t="shared" si="31"/>
        <v>0</v>
      </c>
      <c r="AD150" s="416">
        <f t="shared" si="31"/>
        <v>0</v>
      </c>
      <c r="AE150" s="416">
        <f t="shared" si="31"/>
        <v>0</v>
      </c>
      <c r="AF150" s="416">
        <f t="shared" si="31"/>
        <v>0</v>
      </c>
      <c r="AG150" s="416">
        <f t="shared" si="31"/>
        <v>0</v>
      </c>
      <c r="AH150" s="416">
        <f t="shared" si="31"/>
        <v>0</v>
      </c>
      <c r="AI150" s="416">
        <f t="shared" si="31"/>
        <v>0</v>
      </c>
      <c r="AJ150" s="416">
        <f t="shared" si="17"/>
        <v>3190</v>
      </c>
      <c r="AK150" s="416">
        <f t="shared" si="18"/>
        <v>85765</v>
      </c>
      <c r="AL150" s="416">
        <f t="shared" si="19"/>
        <v>88955</v>
      </c>
      <c r="AM150" s="479">
        <f>'[6]Dec-20'!AL155+AL45</f>
        <v>88955</v>
      </c>
      <c r="AN150" s="453">
        <f t="shared" si="20"/>
        <v>0</v>
      </c>
      <c r="AO150" s="419"/>
      <c r="AP150" s="419"/>
      <c r="AQ150" s="506"/>
      <c r="AR150" s="506"/>
      <c r="AS150" s="506"/>
      <c r="AT150" s="506"/>
      <c r="AU150" s="506"/>
      <c r="AV150" s="506"/>
      <c r="AW150" s="506"/>
      <c r="AX150" s="506"/>
      <c r="AY150" s="506"/>
      <c r="AZ150" s="506"/>
    </row>
    <row r="151" spans="1:52" s="172" customFormat="1" ht="75.75" customHeight="1" x14ac:dyDescent="0.2">
      <c r="A151" s="417">
        <v>29</v>
      </c>
      <c r="B151" s="568" t="s">
        <v>316</v>
      </c>
      <c r="C151" s="417">
        <f>'[6]Dec-20'!C156+C46</f>
        <v>0</v>
      </c>
      <c r="D151" s="417">
        <f>'[6]Dec-20'!D156+D46</f>
        <v>0</v>
      </c>
      <c r="E151" s="417">
        <f>'[6]Dec-20'!E156+E46</f>
        <v>3</v>
      </c>
      <c r="F151" s="417">
        <f>'[6]Dec-20'!F156+F46</f>
        <v>435</v>
      </c>
      <c r="G151" s="417">
        <f>'[6]Dec-20'!G156+G46</f>
        <v>117</v>
      </c>
      <c r="H151" s="417">
        <f>'[6]Dec-20'!H156+H46</f>
        <v>22875</v>
      </c>
      <c r="I151" s="417">
        <f>'[6]Dec-20'!I156+I46</f>
        <v>0</v>
      </c>
      <c r="J151" s="417">
        <f>'[6]Dec-20'!J156+J46</f>
        <v>0</v>
      </c>
      <c r="K151" s="417">
        <f>'[6]Dec-20'!K156+K46</f>
        <v>297</v>
      </c>
      <c r="L151" s="417">
        <f>'[6]Dec-20'!L156+L46</f>
        <v>3993</v>
      </c>
      <c r="M151" s="417">
        <f>'[6]Dec-20'!M156+M46</f>
        <v>1098</v>
      </c>
      <c r="N151" s="417">
        <f>'[6]Dec-20'!N156+N46</f>
        <v>2764</v>
      </c>
      <c r="O151" s="417">
        <f>'[6]Dec-20'!O156+O46</f>
        <v>3</v>
      </c>
      <c r="P151" s="417">
        <f>'[6]Dec-20'!P156+P46</f>
        <v>0</v>
      </c>
      <c r="Q151" s="417">
        <f>'[6]Dec-20'!Q156+Q46</f>
        <v>23</v>
      </c>
      <c r="R151" s="417">
        <f>'[6]Dec-20'!R156+R46</f>
        <v>0</v>
      </c>
      <c r="S151" s="417">
        <f>'[6]Dec-20'!S156+S46</f>
        <v>564</v>
      </c>
      <c r="T151" s="417">
        <f>'[6]Dec-20'!T156+T46</f>
        <v>15</v>
      </c>
      <c r="U151" s="417">
        <f>'[6]Dec-20'!U156+U46</f>
        <v>0</v>
      </c>
      <c r="V151" s="417">
        <f>'[6]Dec-20'!V156+V46</f>
        <v>0</v>
      </c>
      <c r="W151" s="417">
        <f>'[6]Dec-20'!W156+W46</f>
        <v>0</v>
      </c>
      <c r="X151" s="417">
        <f>'[6]Dec-20'!X156+X46</f>
        <v>0</v>
      </c>
      <c r="Y151" s="417">
        <f>'[6]Dec-20'!Y156+Y46</f>
        <v>7</v>
      </c>
      <c r="Z151" s="417">
        <f>'[6]Dec-20'!Z156+Z46</f>
        <v>6</v>
      </c>
      <c r="AA151" s="417">
        <f>'[6]Dec-20'!AA156+AA46</f>
        <v>0</v>
      </c>
      <c r="AB151" s="417">
        <f>'[6]Dec-20'!AB156+AB46</f>
        <v>0</v>
      </c>
      <c r="AC151" s="417">
        <f>'[6]Dec-20'!AC156+AC46</f>
        <v>0</v>
      </c>
      <c r="AD151" s="417">
        <f>'[6]Dec-20'!AD156+AD46</f>
        <v>0</v>
      </c>
      <c r="AE151" s="417">
        <f>'[6]Dec-20'!AE156+AE46</f>
        <v>0</v>
      </c>
      <c r="AF151" s="417">
        <f>'[6]Dec-20'!AF156+AF46</f>
        <v>0</v>
      </c>
      <c r="AG151" s="417">
        <f>'[6]Dec-20'!AG156+AG46</f>
        <v>0</v>
      </c>
      <c r="AH151" s="417">
        <f>'[6]Dec-20'!AH156+AH46</f>
        <v>0</v>
      </c>
      <c r="AI151" s="417">
        <f>'[6]Dec-20'!AI156+AI46</f>
        <v>0</v>
      </c>
      <c r="AJ151" s="417">
        <f t="shared" si="17"/>
        <v>2112</v>
      </c>
      <c r="AK151" s="417">
        <f t="shared" si="18"/>
        <v>30088</v>
      </c>
      <c r="AL151" s="417">
        <f t="shared" si="19"/>
        <v>32200</v>
      </c>
      <c r="AM151" s="478">
        <f>'[6]Dec-20'!AL156+AL46</f>
        <v>32200</v>
      </c>
      <c r="AN151" s="452">
        <f t="shared" si="20"/>
        <v>0</v>
      </c>
      <c r="AO151" s="507"/>
      <c r="AP151" s="508"/>
      <c r="AQ151" s="508"/>
      <c r="AR151" s="508"/>
      <c r="AS151" s="508"/>
      <c r="AT151" s="508"/>
      <c r="AU151" s="508"/>
      <c r="AV151" s="508"/>
      <c r="AW151" s="508"/>
      <c r="AX151" s="508"/>
      <c r="AY151" s="508"/>
      <c r="AZ151" s="508"/>
    </row>
    <row r="152" spans="1:52" s="172" customFormat="1" ht="75.75" customHeight="1" x14ac:dyDescent="0.2">
      <c r="A152" s="417">
        <v>30</v>
      </c>
      <c r="B152" s="568" t="s">
        <v>317</v>
      </c>
      <c r="C152" s="417">
        <f>'[6]Dec-20'!C157+C47</f>
        <v>0</v>
      </c>
      <c r="D152" s="417">
        <f>'[6]Dec-20'!D157+D47</f>
        <v>0</v>
      </c>
      <c r="E152" s="417">
        <f>'[6]Dec-20'!E157+E47</f>
        <v>0</v>
      </c>
      <c r="F152" s="417">
        <f>'[6]Dec-20'!F157+F47</f>
        <v>111</v>
      </c>
      <c r="G152" s="417">
        <f>'[6]Dec-20'!G157+G47</f>
        <v>174</v>
      </c>
      <c r="H152" s="417">
        <f>'[6]Dec-20'!H157+H47</f>
        <v>12421</v>
      </c>
      <c r="I152" s="417">
        <f>'[6]Dec-20'!I157+I47</f>
        <v>0</v>
      </c>
      <c r="J152" s="417">
        <f>'[6]Dec-20'!J157+J47</f>
        <v>0</v>
      </c>
      <c r="K152" s="417">
        <f>'[6]Dec-20'!K157+K47</f>
        <v>164</v>
      </c>
      <c r="L152" s="417">
        <f>'[6]Dec-20'!L157+L47</f>
        <v>2740</v>
      </c>
      <c r="M152" s="417">
        <f>'[6]Dec-20'!M157+M47</f>
        <v>490</v>
      </c>
      <c r="N152" s="417">
        <f>'[6]Dec-20'!N157+N47</f>
        <v>2123</v>
      </c>
      <c r="O152" s="417">
        <f>'[6]Dec-20'!O157+O47</f>
        <v>0</v>
      </c>
      <c r="P152" s="417">
        <f>'[6]Dec-20'!P157+P47</f>
        <v>0</v>
      </c>
      <c r="Q152" s="417">
        <f>'[6]Dec-20'!Q157+Q47</f>
        <v>0</v>
      </c>
      <c r="R152" s="417">
        <f>'[6]Dec-20'!R157+R47</f>
        <v>0</v>
      </c>
      <c r="S152" s="417">
        <f>'[6]Dec-20'!S157+S47</f>
        <v>70</v>
      </c>
      <c r="T152" s="417">
        <f>'[6]Dec-20'!T157+T47</f>
        <v>87</v>
      </c>
      <c r="U152" s="417">
        <f>'[6]Dec-20'!U157+U47</f>
        <v>0</v>
      </c>
      <c r="V152" s="417">
        <f>'[6]Dec-20'!V157+V47</f>
        <v>0</v>
      </c>
      <c r="W152" s="417">
        <f>'[6]Dec-20'!W157+W47</f>
        <v>0</v>
      </c>
      <c r="X152" s="417">
        <f>'[6]Dec-20'!X157+X47</f>
        <v>0</v>
      </c>
      <c r="Y152" s="417">
        <f>'[6]Dec-20'!Y157+Y47</f>
        <v>17</v>
      </c>
      <c r="Z152" s="417">
        <f>'[6]Dec-20'!Z157+Z47</f>
        <v>55</v>
      </c>
      <c r="AA152" s="417">
        <f>'[6]Dec-20'!AA157+AA47</f>
        <v>0</v>
      </c>
      <c r="AB152" s="417">
        <f>'[6]Dec-20'!AB157+AB47</f>
        <v>1</v>
      </c>
      <c r="AC152" s="417">
        <f>'[6]Dec-20'!AC157+AC47</f>
        <v>0</v>
      </c>
      <c r="AD152" s="417">
        <f>'[6]Dec-20'!AD157+AD47</f>
        <v>0</v>
      </c>
      <c r="AE152" s="417">
        <f>'[6]Dec-20'!AE157+AE47</f>
        <v>0</v>
      </c>
      <c r="AF152" s="417">
        <f>'[6]Dec-20'!AF157+AF47</f>
        <v>0</v>
      </c>
      <c r="AG152" s="417">
        <f>'[6]Dec-20'!AG157+AG47</f>
        <v>0</v>
      </c>
      <c r="AH152" s="417">
        <f>'[6]Dec-20'!AH157+AH47</f>
        <v>0</v>
      </c>
      <c r="AI152" s="417">
        <f>'[6]Dec-20'!AI157+AI47</f>
        <v>0</v>
      </c>
      <c r="AJ152" s="417">
        <f t="shared" si="17"/>
        <v>915</v>
      </c>
      <c r="AK152" s="417">
        <f t="shared" si="18"/>
        <v>17538</v>
      </c>
      <c r="AL152" s="417">
        <f t="shared" si="19"/>
        <v>18453</v>
      </c>
      <c r="AM152" s="478">
        <f>'[6]Dec-20'!AL157+AL47</f>
        <v>18453</v>
      </c>
      <c r="AN152" s="452">
        <f t="shared" si="20"/>
        <v>0</v>
      </c>
      <c r="AO152" s="507"/>
      <c r="AP152" s="508"/>
      <c r="AQ152" s="508"/>
      <c r="AR152" s="508"/>
      <c r="AS152" s="508"/>
      <c r="AT152" s="508"/>
      <c r="AU152" s="508"/>
      <c r="AV152" s="508"/>
      <c r="AW152" s="508"/>
      <c r="AX152" s="508"/>
      <c r="AY152" s="508"/>
      <c r="AZ152" s="508"/>
    </row>
    <row r="153" spans="1:52" s="172" customFormat="1" ht="75.75" customHeight="1" x14ac:dyDescent="0.2">
      <c r="A153" s="417">
        <v>31</v>
      </c>
      <c r="B153" s="568" t="s">
        <v>318</v>
      </c>
      <c r="C153" s="417">
        <f>'[6]Dec-20'!C158+C48</f>
        <v>0</v>
      </c>
      <c r="D153" s="417">
        <f>'[6]Dec-20'!D158+D48</f>
        <v>0</v>
      </c>
      <c r="E153" s="417">
        <f>'[6]Dec-20'!E158+E48</f>
        <v>1</v>
      </c>
      <c r="F153" s="417">
        <f>'[6]Dec-20'!F158+F48</f>
        <v>74</v>
      </c>
      <c r="G153" s="417">
        <f>'[6]Dec-20'!G158+G48</f>
        <v>167</v>
      </c>
      <c r="H153" s="417">
        <f>'[6]Dec-20'!H158+H48</f>
        <v>21987</v>
      </c>
      <c r="I153" s="417">
        <f>'[6]Dec-20'!I158+I48</f>
        <v>0</v>
      </c>
      <c r="J153" s="417">
        <f>'[6]Dec-20'!J158+J48</f>
        <v>0</v>
      </c>
      <c r="K153" s="417">
        <f>'[6]Dec-20'!K158+K48</f>
        <v>303</v>
      </c>
      <c r="L153" s="417">
        <f>'[6]Dec-20'!L158+L48</f>
        <v>3215</v>
      </c>
      <c r="M153" s="417">
        <f>'[6]Dec-20'!M158+M48</f>
        <v>698</v>
      </c>
      <c r="N153" s="417">
        <f>'[6]Dec-20'!N158+N48</f>
        <v>2024</v>
      </c>
      <c r="O153" s="417">
        <f>'[6]Dec-20'!O158+O48</f>
        <v>1</v>
      </c>
      <c r="P153" s="417">
        <f>'[6]Dec-20'!P158+P48</f>
        <v>2</v>
      </c>
      <c r="Q153" s="417">
        <f>'[6]Dec-20'!Q158+Q48</f>
        <v>0</v>
      </c>
      <c r="R153" s="417">
        <f>'[6]Dec-20'!R158+R48</f>
        <v>0</v>
      </c>
      <c r="S153" s="417">
        <f>'[6]Dec-20'!S158+S48</f>
        <v>72</v>
      </c>
      <c r="T153" s="417">
        <f>'[6]Dec-20'!T158+T48</f>
        <v>18</v>
      </c>
      <c r="U153" s="417">
        <f>'[6]Dec-20'!U158+U48</f>
        <v>0</v>
      </c>
      <c r="V153" s="417">
        <f>'[6]Dec-20'!V158+V48</f>
        <v>0</v>
      </c>
      <c r="W153" s="417">
        <f>'[6]Dec-20'!W158+W48</f>
        <v>0</v>
      </c>
      <c r="X153" s="417">
        <f>'[6]Dec-20'!X158+X48</f>
        <v>0</v>
      </c>
      <c r="Y153" s="417">
        <f>'[6]Dec-20'!Y158+Y48</f>
        <v>1</v>
      </c>
      <c r="Z153" s="417">
        <f>'[6]Dec-20'!Z158+Z48</f>
        <v>2</v>
      </c>
      <c r="AA153" s="417">
        <f>'[6]Dec-20'!AA158+AA48</f>
        <v>0</v>
      </c>
      <c r="AB153" s="417">
        <f>'[6]Dec-20'!AB158+AB48</f>
        <v>0</v>
      </c>
      <c r="AC153" s="417">
        <f>'[6]Dec-20'!AC158+AC48</f>
        <v>0</v>
      </c>
      <c r="AD153" s="417">
        <f>'[6]Dec-20'!AD158+AD48</f>
        <v>0</v>
      </c>
      <c r="AE153" s="417">
        <f>'[6]Dec-20'!AE158+AE48</f>
        <v>0</v>
      </c>
      <c r="AF153" s="417">
        <f>'[6]Dec-20'!AF158+AF48</f>
        <v>0</v>
      </c>
      <c r="AG153" s="417">
        <f>'[6]Dec-20'!AG158+AG48</f>
        <v>0</v>
      </c>
      <c r="AH153" s="417">
        <f>'[6]Dec-20'!AH158+AH48</f>
        <v>0</v>
      </c>
      <c r="AI153" s="417">
        <f>'[6]Dec-20'!AI158+AI48</f>
        <v>0</v>
      </c>
      <c r="AJ153" s="417">
        <f t="shared" si="17"/>
        <v>1243</v>
      </c>
      <c r="AK153" s="417">
        <f t="shared" si="18"/>
        <v>27322</v>
      </c>
      <c r="AL153" s="417">
        <f t="shared" si="19"/>
        <v>28565</v>
      </c>
      <c r="AM153" s="478">
        <f>'[6]Dec-20'!AL158+AL48</f>
        <v>28565</v>
      </c>
      <c r="AN153" s="452">
        <f t="shared" si="20"/>
        <v>0</v>
      </c>
      <c r="AO153" s="513"/>
      <c r="AP153" s="508"/>
      <c r="AQ153" s="508"/>
      <c r="AR153" s="508"/>
      <c r="AS153" s="508"/>
      <c r="AT153" s="508"/>
      <c r="AU153" s="508"/>
      <c r="AV153" s="508"/>
      <c r="AW153" s="508"/>
      <c r="AX153" s="508"/>
      <c r="AY153" s="508"/>
      <c r="AZ153" s="508"/>
    </row>
    <row r="154" spans="1:52" s="172" customFormat="1" ht="75.75" customHeight="1" x14ac:dyDescent="0.2">
      <c r="A154" s="417">
        <v>32</v>
      </c>
      <c r="B154" s="568" t="s">
        <v>319</v>
      </c>
      <c r="C154" s="417">
        <f>'[6]Dec-20'!C159+C49</f>
        <v>0</v>
      </c>
      <c r="D154" s="417">
        <f>'[6]Dec-20'!D159+D49</f>
        <v>0</v>
      </c>
      <c r="E154" s="417">
        <f>'[6]Dec-20'!E159+E49</f>
        <v>1</v>
      </c>
      <c r="F154" s="417">
        <f>'[6]Dec-20'!F159+F49</f>
        <v>260</v>
      </c>
      <c r="G154" s="417">
        <f>'[6]Dec-20'!G159+G49</f>
        <v>97</v>
      </c>
      <c r="H154" s="417">
        <f>'[6]Dec-20'!H159+H49</f>
        <v>16989</v>
      </c>
      <c r="I154" s="417">
        <f>'[6]Dec-20'!I159+I49</f>
        <v>0</v>
      </c>
      <c r="J154" s="417">
        <f>'[6]Dec-20'!J159+J49</f>
        <v>4</v>
      </c>
      <c r="K154" s="417">
        <f>'[6]Dec-20'!K159+K49</f>
        <v>101</v>
      </c>
      <c r="L154" s="417">
        <f>'[6]Dec-20'!L159+L49</f>
        <v>2271</v>
      </c>
      <c r="M154" s="417">
        <f>'[6]Dec-20'!M159+M49</f>
        <v>413</v>
      </c>
      <c r="N154" s="417">
        <f>'[6]Dec-20'!N159+N49</f>
        <v>1475</v>
      </c>
      <c r="O154" s="417">
        <f>'[6]Dec-20'!O159+O49</f>
        <v>5</v>
      </c>
      <c r="P154" s="417">
        <f>'[6]Dec-20'!P159+P49</f>
        <v>1</v>
      </c>
      <c r="Q154" s="417">
        <f>'[6]Dec-20'!Q159+Q49</f>
        <v>3</v>
      </c>
      <c r="R154" s="417">
        <f>'[6]Dec-20'!R159+R49</f>
        <v>4</v>
      </c>
      <c r="S154" s="417">
        <f>'[6]Dec-20'!S159+S49</f>
        <v>35</v>
      </c>
      <c r="T154" s="417">
        <f>'[6]Dec-20'!T159+T49</f>
        <v>7</v>
      </c>
      <c r="U154" s="417">
        <f>'[6]Dec-20'!U159+U49</f>
        <v>4</v>
      </c>
      <c r="V154" s="417">
        <f>'[6]Dec-20'!V159+V49</f>
        <v>1</v>
      </c>
      <c r="W154" s="417">
        <f>'[6]Dec-20'!W159+W49</f>
        <v>0</v>
      </c>
      <c r="X154" s="417">
        <f>'[6]Dec-20'!X159+X49</f>
        <v>0</v>
      </c>
      <c r="Y154" s="417">
        <f>'[6]Dec-20'!Y159+Y49</f>
        <v>1</v>
      </c>
      <c r="Z154" s="417">
        <f>'[6]Dec-20'!Z159+Z49</f>
        <v>1</v>
      </c>
      <c r="AA154" s="417">
        <f>'[6]Dec-20'!AA159+AA49</f>
        <v>0</v>
      </c>
      <c r="AB154" s="417">
        <f>'[6]Dec-20'!AB159+AB49</f>
        <v>0</v>
      </c>
      <c r="AC154" s="417">
        <f>'[6]Dec-20'!AC159+AC49</f>
        <v>0</v>
      </c>
      <c r="AD154" s="417">
        <f>'[6]Dec-20'!AD159+AD49</f>
        <v>0</v>
      </c>
      <c r="AE154" s="417">
        <f>'[6]Dec-20'!AE159+AE49</f>
        <v>0</v>
      </c>
      <c r="AF154" s="417">
        <f>'[6]Dec-20'!AF159+AF49</f>
        <v>0</v>
      </c>
      <c r="AG154" s="417">
        <f>'[6]Dec-20'!AG159+AG49</f>
        <v>0</v>
      </c>
      <c r="AH154" s="417">
        <f>'[6]Dec-20'!AH159+AH49</f>
        <v>0</v>
      </c>
      <c r="AI154" s="417">
        <f>'[6]Dec-20'!AI159+AI49</f>
        <v>0</v>
      </c>
      <c r="AJ154" s="417">
        <f t="shared" si="17"/>
        <v>660</v>
      </c>
      <c r="AK154" s="417">
        <f t="shared" si="18"/>
        <v>21013</v>
      </c>
      <c r="AL154" s="417">
        <f t="shared" si="19"/>
        <v>21673</v>
      </c>
      <c r="AM154" s="478">
        <f>'[6]Dec-20'!AL159+AL49</f>
        <v>21673</v>
      </c>
      <c r="AN154" s="452">
        <f t="shared" si="20"/>
        <v>0</v>
      </c>
      <c r="AO154" s="507"/>
      <c r="AP154" s="508"/>
      <c r="AQ154" s="508"/>
      <c r="AR154" s="508"/>
      <c r="AS154" s="508"/>
      <c r="AT154" s="508"/>
      <c r="AU154" s="508"/>
      <c r="AV154" s="508"/>
      <c r="AW154" s="508"/>
      <c r="AX154" s="508"/>
      <c r="AY154" s="508"/>
      <c r="AZ154" s="508"/>
    </row>
    <row r="155" spans="1:52" s="173" customFormat="1" ht="75.75" customHeight="1" x14ac:dyDescent="0.2">
      <c r="A155" s="689" t="s">
        <v>331</v>
      </c>
      <c r="B155" s="690"/>
      <c r="C155" s="416">
        <f>SUM(C151:C154)</f>
        <v>0</v>
      </c>
      <c r="D155" s="416">
        <f t="shared" ref="D155:AI155" si="32">SUM(D151:D154)</f>
        <v>0</v>
      </c>
      <c r="E155" s="416">
        <f t="shared" si="32"/>
        <v>5</v>
      </c>
      <c r="F155" s="416">
        <f t="shared" si="32"/>
        <v>880</v>
      </c>
      <c r="G155" s="416">
        <f t="shared" si="32"/>
        <v>555</v>
      </c>
      <c r="H155" s="416">
        <f t="shared" si="32"/>
        <v>74272</v>
      </c>
      <c r="I155" s="416">
        <f t="shared" si="32"/>
        <v>0</v>
      </c>
      <c r="J155" s="416">
        <f t="shared" si="32"/>
        <v>4</v>
      </c>
      <c r="K155" s="416">
        <f t="shared" si="32"/>
        <v>865</v>
      </c>
      <c r="L155" s="416">
        <f t="shared" si="32"/>
        <v>12219</v>
      </c>
      <c r="M155" s="416">
        <f t="shared" si="32"/>
        <v>2699</v>
      </c>
      <c r="N155" s="416">
        <f t="shared" si="32"/>
        <v>8386</v>
      </c>
      <c r="O155" s="416">
        <f t="shared" si="32"/>
        <v>9</v>
      </c>
      <c r="P155" s="416">
        <f t="shared" si="32"/>
        <v>3</v>
      </c>
      <c r="Q155" s="416">
        <f t="shared" si="32"/>
        <v>26</v>
      </c>
      <c r="R155" s="416">
        <f t="shared" si="32"/>
        <v>4</v>
      </c>
      <c r="S155" s="416">
        <f t="shared" si="32"/>
        <v>741</v>
      </c>
      <c r="T155" s="416">
        <f t="shared" si="32"/>
        <v>127</v>
      </c>
      <c r="U155" s="416">
        <f t="shared" si="32"/>
        <v>4</v>
      </c>
      <c r="V155" s="416">
        <f t="shared" si="32"/>
        <v>1</v>
      </c>
      <c r="W155" s="416">
        <f t="shared" si="32"/>
        <v>0</v>
      </c>
      <c r="X155" s="416">
        <f t="shared" si="32"/>
        <v>0</v>
      </c>
      <c r="Y155" s="416">
        <f t="shared" si="32"/>
        <v>26</v>
      </c>
      <c r="Z155" s="416">
        <f t="shared" si="32"/>
        <v>64</v>
      </c>
      <c r="AA155" s="416">
        <f t="shared" si="32"/>
        <v>0</v>
      </c>
      <c r="AB155" s="416">
        <f t="shared" si="32"/>
        <v>1</v>
      </c>
      <c r="AC155" s="416">
        <f t="shared" si="32"/>
        <v>0</v>
      </c>
      <c r="AD155" s="416">
        <f t="shared" si="32"/>
        <v>0</v>
      </c>
      <c r="AE155" s="416">
        <f t="shared" si="32"/>
        <v>0</v>
      </c>
      <c r="AF155" s="416">
        <f t="shared" si="32"/>
        <v>0</v>
      </c>
      <c r="AG155" s="416">
        <f t="shared" si="32"/>
        <v>0</v>
      </c>
      <c r="AH155" s="416">
        <f t="shared" si="32"/>
        <v>0</v>
      </c>
      <c r="AI155" s="416">
        <f t="shared" si="32"/>
        <v>0</v>
      </c>
      <c r="AJ155" s="416">
        <f t="shared" si="17"/>
        <v>4930</v>
      </c>
      <c r="AK155" s="416">
        <f t="shared" si="18"/>
        <v>95961</v>
      </c>
      <c r="AL155" s="416">
        <f t="shared" si="19"/>
        <v>100891</v>
      </c>
      <c r="AM155" s="479">
        <f>'[6]Dec-20'!AL160+AL50</f>
        <v>100891</v>
      </c>
      <c r="AN155" s="453">
        <f t="shared" si="20"/>
        <v>0</v>
      </c>
      <c r="AO155" s="514"/>
      <c r="AP155" s="506"/>
      <c r="AQ155" s="506"/>
      <c r="AR155" s="506"/>
      <c r="AS155" s="506"/>
      <c r="AT155" s="506"/>
      <c r="AU155" s="506"/>
      <c r="AV155" s="506"/>
      <c r="AW155" s="506"/>
      <c r="AX155" s="506"/>
      <c r="AY155" s="506"/>
      <c r="AZ155" s="506"/>
    </row>
    <row r="156" spans="1:52" s="480" customFormat="1" ht="75.75" customHeight="1" x14ac:dyDescent="0.2">
      <c r="A156" s="689" t="s">
        <v>332</v>
      </c>
      <c r="B156" s="690"/>
      <c r="C156" s="416">
        <f>SUM(C155,C150)</f>
        <v>0</v>
      </c>
      <c r="D156" s="416">
        <f t="shared" ref="D156:AI156" si="33">SUM(D155,D150)</f>
        <v>0</v>
      </c>
      <c r="E156" s="416">
        <f t="shared" si="33"/>
        <v>21</v>
      </c>
      <c r="F156" s="416">
        <f t="shared" si="33"/>
        <v>1295</v>
      </c>
      <c r="G156" s="416">
        <f t="shared" si="33"/>
        <v>1414</v>
      </c>
      <c r="H156" s="416">
        <f t="shared" si="33"/>
        <v>137440</v>
      </c>
      <c r="I156" s="416">
        <f t="shared" si="33"/>
        <v>0</v>
      </c>
      <c r="J156" s="416">
        <f t="shared" si="33"/>
        <v>4</v>
      </c>
      <c r="K156" s="416">
        <f t="shared" si="33"/>
        <v>1777</v>
      </c>
      <c r="L156" s="416">
        <f t="shared" si="33"/>
        <v>24894</v>
      </c>
      <c r="M156" s="416">
        <f t="shared" si="33"/>
        <v>3661</v>
      </c>
      <c r="N156" s="416">
        <f t="shared" si="33"/>
        <v>17512</v>
      </c>
      <c r="O156" s="416">
        <f t="shared" si="33"/>
        <v>9</v>
      </c>
      <c r="P156" s="416">
        <f t="shared" si="33"/>
        <v>3</v>
      </c>
      <c r="Q156" s="416">
        <f t="shared" si="33"/>
        <v>58</v>
      </c>
      <c r="R156" s="416">
        <f t="shared" si="33"/>
        <v>22</v>
      </c>
      <c r="S156" s="416">
        <f t="shared" si="33"/>
        <v>1076</v>
      </c>
      <c r="T156" s="416">
        <f t="shared" si="33"/>
        <v>455</v>
      </c>
      <c r="U156" s="416">
        <f t="shared" si="33"/>
        <v>8</v>
      </c>
      <c r="V156" s="416">
        <f t="shared" si="33"/>
        <v>7</v>
      </c>
      <c r="W156" s="416">
        <f t="shared" si="33"/>
        <v>0</v>
      </c>
      <c r="X156" s="416">
        <f t="shared" si="33"/>
        <v>0</v>
      </c>
      <c r="Y156" s="416">
        <f t="shared" si="33"/>
        <v>96</v>
      </c>
      <c r="Z156" s="416">
        <f t="shared" si="33"/>
        <v>93</v>
      </c>
      <c r="AA156" s="416">
        <f t="shared" si="33"/>
        <v>0</v>
      </c>
      <c r="AB156" s="416">
        <f t="shared" si="33"/>
        <v>1</v>
      </c>
      <c r="AC156" s="416">
        <f t="shared" si="33"/>
        <v>0</v>
      </c>
      <c r="AD156" s="416">
        <f t="shared" si="33"/>
        <v>0</v>
      </c>
      <c r="AE156" s="416">
        <f t="shared" si="33"/>
        <v>0</v>
      </c>
      <c r="AF156" s="416">
        <f t="shared" si="33"/>
        <v>0</v>
      </c>
      <c r="AG156" s="416">
        <f t="shared" si="33"/>
        <v>0</v>
      </c>
      <c r="AH156" s="416">
        <f t="shared" si="33"/>
        <v>0</v>
      </c>
      <c r="AI156" s="416">
        <f t="shared" si="33"/>
        <v>0</v>
      </c>
      <c r="AJ156" s="416">
        <f t="shared" si="17"/>
        <v>8120</v>
      </c>
      <c r="AK156" s="416">
        <f t="shared" si="18"/>
        <v>181726</v>
      </c>
      <c r="AL156" s="416">
        <f t="shared" si="19"/>
        <v>189846</v>
      </c>
      <c r="AM156" s="479">
        <f>'[6]Dec-20'!AL161+AL51</f>
        <v>189846</v>
      </c>
      <c r="AN156" s="453">
        <f t="shared" si="20"/>
        <v>0</v>
      </c>
      <c r="AO156" s="499"/>
      <c r="AP156" s="499"/>
      <c r="AQ156" s="499"/>
      <c r="AR156" s="499"/>
      <c r="AS156" s="499"/>
      <c r="AT156" s="499"/>
      <c r="AU156" s="499"/>
      <c r="AV156" s="499"/>
      <c r="AW156" s="499"/>
      <c r="AX156" s="499"/>
      <c r="AY156" s="499"/>
      <c r="AZ156" s="499"/>
    </row>
    <row r="157" spans="1:52" s="300" customFormat="1" ht="75.75" customHeight="1" x14ac:dyDescent="0.2">
      <c r="A157" s="689" t="s">
        <v>333</v>
      </c>
      <c r="B157" s="690"/>
      <c r="C157" s="416">
        <f t="shared" ref="C157:AI157" si="34">SUM(C156,C145,C131,C120)</f>
        <v>1</v>
      </c>
      <c r="D157" s="416">
        <f t="shared" si="34"/>
        <v>0</v>
      </c>
      <c r="E157" s="416">
        <f t="shared" si="34"/>
        <v>850</v>
      </c>
      <c r="F157" s="416">
        <f t="shared" si="34"/>
        <v>1525</v>
      </c>
      <c r="G157" s="416">
        <f t="shared" si="34"/>
        <v>7889</v>
      </c>
      <c r="H157" s="416">
        <f t="shared" si="34"/>
        <v>247076</v>
      </c>
      <c r="I157" s="416">
        <f t="shared" si="34"/>
        <v>18</v>
      </c>
      <c r="J157" s="416">
        <f t="shared" si="34"/>
        <v>20</v>
      </c>
      <c r="K157" s="416">
        <f t="shared" si="34"/>
        <v>14481</v>
      </c>
      <c r="L157" s="416">
        <f t="shared" si="34"/>
        <v>51071</v>
      </c>
      <c r="M157" s="416">
        <f t="shared" si="34"/>
        <v>27569</v>
      </c>
      <c r="N157" s="416">
        <f t="shared" si="34"/>
        <v>32622</v>
      </c>
      <c r="O157" s="416">
        <f t="shared" si="34"/>
        <v>57</v>
      </c>
      <c r="P157" s="416">
        <f t="shared" si="34"/>
        <v>3</v>
      </c>
      <c r="Q157" s="416">
        <f t="shared" si="34"/>
        <v>470</v>
      </c>
      <c r="R157" s="416">
        <f t="shared" si="34"/>
        <v>126</v>
      </c>
      <c r="S157" s="416">
        <f t="shared" si="34"/>
        <v>24287</v>
      </c>
      <c r="T157" s="416">
        <f t="shared" si="34"/>
        <v>1412</v>
      </c>
      <c r="U157" s="416">
        <f t="shared" si="34"/>
        <v>249</v>
      </c>
      <c r="V157" s="416">
        <f t="shared" si="34"/>
        <v>9</v>
      </c>
      <c r="W157" s="416">
        <f t="shared" si="34"/>
        <v>4</v>
      </c>
      <c r="X157" s="416">
        <f t="shared" si="34"/>
        <v>0</v>
      </c>
      <c r="Y157" s="416">
        <f t="shared" si="34"/>
        <v>5506</v>
      </c>
      <c r="Z157" s="416">
        <f t="shared" si="34"/>
        <v>338</v>
      </c>
      <c r="AA157" s="416">
        <f t="shared" si="34"/>
        <v>7</v>
      </c>
      <c r="AB157" s="416">
        <f t="shared" si="34"/>
        <v>2</v>
      </c>
      <c r="AC157" s="416">
        <f t="shared" si="34"/>
        <v>11</v>
      </c>
      <c r="AD157" s="416">
        <f t="shared" si="34"/>
        <v>0</v>
      </c>
      <c r="AE157" s="416">
        <f t="shared" si="34"/>
        <v>7</v>
      </c>
      <c r="AF157" s="416">
        <f t="shared" si="34"/>
        <v>0</v>
      </c>
      <c r="AG157" s="416">
        <f t="shared" si="34"/>
        <v>37</v>
      </c>
      <c r="AH157" s="416">
        <f t="shared" si="34"/>
        <v>120</v>
      </c>
      <c r="AI157" s="416">
        <f t="shared" si="34"/>
        <v>335</v>
      </c>
      <c r="AJ157" s="416">
        <f t="shared" si="17"/>
        <v>81898</v>
      </c>
      <c r="AK157" s="416">
        <f t="shared" si="18"/>
        <v>334204</v>
      </c>
      <c r="AL157" s="416">
        <f t="shared" si="19"/>
        <v>416102</v>
      </c>
      <c r="AM157" s="479">
        <f>'[6]Dec-20'!AL162+AL52</f>
        <v>416165</v>
      </c>
      <c r="AN157" s="255">
        <f>AM157-AL157</f>
        <v>63</v>
      </c>
      <c r="AO157" s="515"/>
      <c r="AP157" s="516"/>
      <c r="AQ157" s="517"/>
      <c r="AR157" s="517"/>
      <c r="AS157" s="517"/>
      <c r="AT157" s="517"/>
      <c r="AU157" s="517"/>
      <c r="AV157" s="517"/>
      <c r="AW157" s="517"/>
      <c r="AX157" s="517"/>
      <c r="AY157" s="517"/>
      <c r="AZ157" s="517"/>
    </row>
    <row r="158" spans="1:52" s="366" customFormat="1" ht="87.75" customHeight="1" x14ac:dyDescent="0.2">
      <c r="A158" s="370"/>
      <c r="B158" s="569"/>
      <c r="C158" s="370"/>
      <c r="D158" s="370"/>
      <c r="E158" s="370"/>
      <c r="F158" s="370">
        <f>C157+D157+E157+F157</f>
        <v>2376</v>
      </c>
      <c r="G158" s="370"/>
      <c r="H158" s="370">
        <f>G157+H157</f>
        <v>254965</v>
      </c>
      <c r="I158" s="370"/>
      <c r="J158" s="370"/>
      <c r="K158" s="370"/>
      <c r="L158" s="370">
        <f>I157+J157+K157+L157</f>
        <v>65590</v>
      </c>
      <c r="M158" s="370"/>
      <c r="N158" s="370">
        <f>M157+N157+O157+P157</f>
        <v>60251</v>
      </c>
      <c r="O158" s="370"/>
      <c r="P158" s="370"/>
      <c r="Q158" s="370"/>
      <c r="R158" s="370"/>
      <c r="S158" s="370">
        <f>Q157+R157+S157+T157+U157+V157</f>
        <v>26553</v>
      </c>
      <c r="T158" s="370"/>
      <c r="U158" s="370"/>
      <c r="V158" s="370"/>
      <c r="W158" s="370"/>
      <c r="X158" s="370"/>
      <c r="Y158" s="370"/>
      <c r="Z158" s="370">
        <f>W157+X157+Y157+Z157</f>
        <v>5848</v>
      </c>
      <c r="AA158" s="370"/>
      <c r="AB158" s="370"/>
      <c r="AC158" s="370"/>
      <c r="AD158" s="370"/>
      <c r="AE158" s="370"/>
      <c r="AF158" s="370">
        <f>AA157+AB157+AC157+AD157+AE157+AF157</f>
        <v>27</v>
      </c>
      <c r="AG158" s="370"/>
      <c r="AH158" s="370"/>
      <c r="AI158" s="370">
        <f>AG157+AH157+AI157</f>
        <v>492</v>
      </c>
      <c r="AJ158" s="370"/>
      <c r="AK158" s="370"/>
      <c r="AL158" s="370">
        <f>F158+H158+L158+N158+S158+Z158+AF158+AI158</f>
        <v>416102</v>
      </c>
      <c r="AM158" s="557">
        <f>'[6]Dec-20'!AL167</f>
        <v>0</v>
      </c>
      <c r="AN158" s="366">
        <f>AM157-AN157</f>
        <v>416102</v>
      </c>
      <c r="AO158" s="482"/>
      <c r="AP158" s="558"/>
      <c r="AQ158" s="370"/>
      <c r="AR158" s="370"/>
      <c r="AS158" s="370"/>
      <c r="AT158" s="370"/>
      <c r="AU158" s="370"/>
      <c r="AV158" s="370"/>
      <c r="AW158" s="370"/>
      <c r="AX158" s="370"/>
      <c r="AY158" s="370"/>
      <c r="AZ158" s="370"/>
    </row>
    <row r="159" spans="1:52" s="423" customFormat="1" ht="375.75" hidden="1" customHeight="1" x14ac:dyDescent="0.2">
      <c r="A159" s="421"/>
      <c r="B159" s="706" t="s">
        <v>436</v>
      </c>
      <c r="C159" s="706"/>
      <c r="D159" s="706"/>
      <c r="E159" s="706"/>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06"/>
      <c r="AF159" s="706"/>
      <c r="AG159" s="706"/>
      <c r="AH159" s="706"/>
      <c r="AI159" s="706"/>
      <c r="AJ159" s="706"/>
      <c r="AK159" s="706"/>
      <c r="AL159" s="706"/>
      <c r="AM159" s="449">
        <f>410696+5469-63</f>
        <v>416102</v>
      </c>
      <c r="AN159" s="422">
        <f>AM158+AL52</f>
        <v>5469</v>
      </c>
      <c r="AO159" s="503"/>
      <c r="AP159" s="518"/>
      <c r="AQ159" s="497"/>
      <c r="AR159" s="497"/>
      <c r="AS159" s="497"/>
      <c r="AT159" s="497"/>
      <c r="AU159" s="497"/>
      <c r="AV159" s="497"/>
      <c r="AW159" s="497"/>
      <c r="AX159" s="497"/>
      <c r="AY159" s="497"/>
      <c r="AZ159" s="497"/>
    </row>
    <row r="160" spans="1:52" s="423" customFormat="1" ht="408.75" hidden="1" customHeight="1" x14ac:dyDescent="0.2">
      <c r="A160" s="421"/>
      <c r="B160" s="706"/>
      <c r="C160" s="706"/>
      <c r="D160" s="706"/>
      <c r="E160" s="706"/>
      <c r="F160" s="706"/>
      <c r="G160" s="706"/>
      <c r="H160" s="706"/>
      <c r="I160" s="706"/>
      <c r="J160" s="706"/>
      <c r="K160" s="706"/>
      <c r="L160" s="706"/>
      <c r="M160" s="706"/>
      <c r="N160" s="706"/>
      <c r="O160" s="706"/>
      <c r="P160" s="706"/>
      <c r="Q160" s="706"/>
      <c r="R160" s="706"/>
      <c r="S160" s="706"/>
      <c r="T160" s="706"/>
      <c r="U160" s="706"/>
      <c r="V160" s="706"/>
      <c r="W160" s="706"/>
      <c r="X160" s="706"/>
      <c r="Y160" s="706"/>
      <c r="Z160" s="706"/>
      <c r="AA160" s="706"/>
      <c r="AB160" s="706"/>
      <c r="AC160" s="706"/>
      <c r="AD160" s="706"/>
      <c r="AE160" s="706"/>
      <c r="AF160" s="706"/>
      <c r="AG160" s="706"/>
      <c r="AH160" s="706"/>
      <c r="AI160" s="706"/>
      <c r="AJ160" s="706"/>
      <c r="AK160" s="706"/>
      <c r="AL160" s="706"/>
      <c r="AM160" s="423">
        <f>AO159+4412-211</f>
        <v>4201</v>
      </c>
      <c r="AO160" s="497"/>
      <c r="AP160" s="497"/>
      <c r="AQ160" s="497"/>
      <c r="AR160" s="497"/>
      <c r="AS160" s="497"/>
      <c r="AT160" s="497"/>
      <c r="AU160" s="497"/>
      <c r="AV160" s="497"/>
      <c r="AW160" s="497"/>
      <c r="AX160" s="497"/>
      <c r="AY160" s="497"/>
      <c r="AZ160" s="497"/>
    </row>
    <row r="161" spans="1:52" s="215" customFormat="1" ht="16.5" customHeight="1" x14ac:dyDescent="0.2">
      <c r="A161" s="424"/>
      <c r="B161" s="571"/>
      <c r="C161" s="686"/>
      <c r="D161" s="686"/>
      <c r="E161" s="686"/>
      <c r="F161" s="686"/>
      <c r="G161" s="428"/>
      <c r="H161" s="454"/>
      <c r="I161" s="454"/>
      <c r="J161" s="454"/>
      <c r="K161" s="454"/>
      <c r="L161" s="454"/>
      <c r="M161" s="454"/>
      <c r="N161" s="454"/>
      <c r="O161" s="454"/>
      <c r="P161" s="454"/>
      <c r="Q161" s="454"/>
      <c r="R161" s="454"/>
      <c r="S161" s="454"/>
      <c r="T161" s="454"/>
      <c r="U161" s="454"/>
      <c r="V161" s="454"/>
      <c r="W161" s="454"/>
      <c r="X161" s="454"/>
      <c r="Y161" s="454"/>
      <c r="Z161" s="454"/>
      <c r="AA161" s="424"/>
      <c r="AE161" s="424"/>
      <c r="AF161" s="424"/>
      <c r="AG161" s="686"/>
      <c r="AH161" s="686"/>
      <c r="AI161" s="686"/>
      <c r="AJ161" s="686"/>
      <c r="AK161" s="686"/>
      <c r="AO161" s="500"/>
      <c r="AP161" s="498"/>
      <c r="AQ161" s="498"/>
      <c r="AR161" s="498"/>
      <c r="AS161" s="498"/>
      <c r="AT161" s="498"/>
      <c r="AU161" s="498"/>
      <c r="AV161" s="498"/>
      <c r="AW161" s="498"/>
      <c r="AX161" s="498"/>
      <c r="AY161" s="498"/>
      <c r="AZ161" s="498"/>
    </row>
    <row r="162" spans="1:52" s="215" customFormat="1" ht="4.5" customHeight="1" x14ac:dyDescent="0.2">
      <c r="A162" s="424"/>
      <c r="B162" s="571"/>
      <c r="C162" s="686"/>
      <c r="D162" s="686"/>
      <c r="E162" s="686"/>
      <c r="F162" s="686"/>
      <c r="G162" s="428"/>
      <c r="H162" s="430"/>
      <c r="I162" s="430"/>
      <c r="J162" s="430"/>
      <c r="K162" s="454"/>
      <c r="L162" s="454"/>
      <c r="M162" s="454"/>
      <c r="N162" s="454"/>
      <c r="O162" s="454"/>
      <c r="P162" s="454"/>
      <c r="Q162" s="454"/>
      <c r="R162" s="454"/>
      <c r="S162" s="454"/>
      <c r="T162" s="454"/>
      <c r="U162" s="454"/>
      <c r="V162" s="454"/>
      <c r="W162" s="454"/>
      <c r="X162" s="454"/>
      <c r="Y162" s="454"/>
      <c r="Z162" s="454"/>
      <c r="AA162" s="424"/>
      <c r="AE162" s="424"/>
      <c r="AF162" s="424"/>
      <c r="AG162" s="686"/>
      <c r="AH162" s="686"/>
      <c r="AI162" s="686"/>
      <c r="AJ162" s="686"/>
      <c r="AK162" s="686"/>
      <c r="AO162" s="498"/>
      <c r="AP162" s="498"/>
      <c r="AQ162" s="498"/>
      <c r="AR162" s="498"/>
      <c r="AS162" s="498"/>
      <c r="AT162" s="498"/>
      <c r="AU162" s="498"/>
      <c r="AV162" s="498"/>
      <c r="AW162" s="498"/>
      <c r="AX162" s="498"/>
      <c r="AY162" s="498"/>
      <c r="AZ162" s="498"/>
    </row>
    <row r="163" spans="1:52" s="215" customFormat="1" ht="47.25" customHeight="1" x14ac:dyDescent="0.2">
      <c r="A163" s="424"/>
      <c r="B163" s="571"/>
      <c r="C163" s="686"/>
      <c r="D163" s="686"/>
      <c r="E163" s="686"/>
      <c r="F163" s="686"/>
      <c r="G163" s="428"/>
      <c r="H163" s="430"/>
      <c r="I163" s="430"/>
      <c r="J163" s="430"/>
      <c r="K163" s="454"/>
      <c r="L163" s="454"/>
      <c r="M163" s="454"/>
      <c r="N163" s="454"/>
      <c r="O163" s="454"/>
      <c r="P163" s="454"/>
      <c r="Q163" s="454"/>
      <c r="R163" s="454"/>
      <c r="S163" s="454"/>
      <c r="T163" s="454"/>
      <c r="U163" s="454"/>
      <c r="V163" s="454"/>
      <c r="W163" s="454"/>
      <c r="X163" s="454"/>
      <c r="Y163" s="454"/>
      <c r="Z163" s="454"/>
      <c r="AA163" s="424"/>
      <c r="AE163" s="424"/>
      <c r="AF163" s="424"/>
      <c r="AG163" s="686"/>
      <c r="AH163" s="686"/>
      <c r="AI163" s="686"/>
      <c r="AJ163" s="686"/>
      <c r="AK163" s="686"/>
      <c r="AO163" s="498"/>
      <c r="AP163" s="498"/>
      <c r="AQ163" s="498"/>
      <c r="AR163" s="498"/>
      <c r="AS163" s="498"/>
      <c r="AT163" s="498"/>
      <c r="AU163" s="498"/>
      <c r="AV163" s="498"/>
      <c r="AW163" s="498"/>
      <c r="AX163" s="498"/>
      <c r="AY163" s="498"/>
      <c r="AZ163" s="498"/>
    </row>
    <row r="164" spans="1:52" s="573" customFormat="1" ht="116.25" customHeight="1" x14ac:dyDescent="0.2">
      <c r="A164" s="678" t="s">
        <v>336</v>
      </c>
      <c r="B164" s="678"/>
      <c r="C164" s="678"/>
      <c r="D164" s="678"/>
      <c r="E164" s="678"/>
      <c r="F164" s="678"/>
      <c r="G164" s="678"/>
      <c r="H164" s="678"/>
      <c r="I164" s="678"/>
      <c r="J164" s="678"/>
      <c r="K164" s="678"/>
      <c r="L164" s="678"/>
      <c r="M164" s="678"/>
      <c r="N164" s="678"/>
      <c r="O164" s="678"/>
      <c r="P164" s="678"/>
      <c r="Q164" s="678"/>
      <c r="R164" s="678"/>
      <c r="S164" s="678"/>
      <c r="T164" s="678"/>
      <c r="U164" s="678"/>
      <c r="V164" s="678"/>
      <c r="W164" s="678"/>
      <c r="X164" s="678"/>
      <c r="Y164" s="678"/>
      <c r="Z164" s="678"/>
      <c r="AA164" s="678"/>
      <c r="AB164" s="678"/>
      <c r="AC164" s="678"/>
      <c r="AD164" s="678"/>
      <c r="AE164" s="678"/>
      <c r="AF164" s="678"/>
      <c r="AG164" s="678"/>
      <c r="AH164" s="678"/>
      <c r="AI164" s="678"/>
      <c r="AJ164" s="678"/>
      <c r="AK164" s="678"/>
      <c r="AL164" s="678"/>
      <c r="AO164" s="572"/>
      <c r="AP164" s="572"/>
      <c r="AQ164" s="572"/>
      <c r="AR164" s="572"/>
      <c r="AS164" s="572"/>
      <c r="AT164" s="572"/>
      <c r="AU164" s="572"/>
      <c r="AV164" s="572"/>
      <c r="AW164" s="572"/>
      <c r="AX164" s="572"/>
      <c r="AY164" s="572"/>
      <c r="AZ164" s="572"/>
    </row>
    <row r="165" spans="1:52" s="301" customFormat="1" ht="104.25" customHeight="1" x14ac:dyDescent="0.2">
      <c r="A165" s="699" t="s">
        <v>287</v>
      </c>
      <c r="B165" s="699" t="s">
        <v>286</v>
      </c>
      <c r="C165" s="689" t="s">
        <v>437</v>
      </c>
      <c r="D165" s="694"/>
      <c r="E165" s="694"/>
      <c r="F165" s="690"/>
      <c r="G165" s="689" t="s">
        <v>438</v>
      </c>
      <c r="H165" s="694"/>
      <c r="I165" s="694"/>
      <c r="J165" s="690"/>
      <c r="K165" s="689" t="s">
        <v>439</v>
      </c>
      <c r="L165" s="694"/>
      <c r="M165" s="694"/>
      <c r="N165" s="690"/>
      <c r="O165" s="689" t="s">
        <v>440</v>
      </c>
      <c r="P165" s="694"/>
      <c r="Q165" s="694"/>
      <c r="R165" s="690"/>
      <c r="S165" s="689" t="s">
        <v>441</v>
      </c>
      <c r="T165" s="694"/>
      <c r="U165" s="694"/>
      <c r="V165" s="690"/>
      <c r="W165" s="689" t="s">
        <v>443</v>
      </c>
      <c r="X165" s="694"/>
      <c r="Y165" s="694"/>
      <c r="Z165" s="690"/>
      <c r="AA165" s="685" t="s">
        <v>409</v>
      </c>
      <c r="AB165" s="685"/>
      <c r="AC165" s="685"/>
      <c r="AD165" s="685"/>
      <c r="AE165" s="685"/>
      <c r="AF165" s="685"/>
      <c r="AG165" s="426"/>
      <c r="AH165" s="687"/>
      <c r="AI165" s="687"/>
      <c r="AM165" s="478">
        <f>382957+3160-2</f>
        <v>386115</v>
      </c>
      <c r="AO165" s="503" t="e">
        <f>#REF!+AL52</f>
        <v>#REF!</v>
      </c>
      <c r="AP165" s="267"/>
      <c r="AQ165" s="267"/>
      <c r="AR165" s="267"/>
      <c r="AS165" s="267"/>
      <c r="AT165" s="267"/>
      <c r="AU165" s="267"/>
      <c r="AV165" s="267"/>
      <c r="AW165" s="267"/>
      <c r="AX165" s="267"/>
      <c r="AY165" s="267"/>
      <c r="AZ165" s="267"/>
    </row>
    <row r="166" spans="1:52" s="254" customFormat="1" ht="104.25" customHeight="1" x14ac:dyDescent="0.2">
      <c r="A166" s="705"/>
      <c r="B166" s="705"/>
      <c r="C166" s="685" t="s">
        <v>411</v>
      </c>
      <c r="D166" s="685"/>
      <c r="E166" s="688" t="s">
        <v>410</v>
      </c>
      <c r="F166" s="688"/>
      <c r="G166" s="685" t="s">
        <v>411</v>
      </c>
      <c r="H166" s="685"/>
      <c r="I166" s="685" t="s">
        <v>410</v>
      </c>
      <c r="J166" s="685"/>
      <c r="K166" s="685" t="s">
        <v>411</v>
      </c>
      <c r="L166" s="685"/>
      <c r="M166" s="685" t="s">
        <v>410</v>
      </c>
      <c r="N166" s="685"/>
      <c r="O166" s="685" t="s">
        <v>411</v>
      </c>
      <c r="P166" s="685"/>
      <c r="Q166" s="685" t="s">
        <v>410</v>
      </c>
      <c r="R166" s="685"/>
      <c r="S166" s="685" t="s">
        <v>411</v>
      </c>
      <c r="T166" s="685"/>
      <c r="U166" s="685" t="s">
        <v>410</v>
      </c>
      <c r="V166" s="685"/>
      <c r="W166" s="685" t="s">
        <v>411</v>
      </c>
      <c r="X166" s="685"/>
      <c r="Y166" s="685" t="s">
        <v>410</v>
      </c>
      <c r="Z166" s="685"/>
      <c r="AA166" s="689" t="s">
        <v>411</v>
      </c>
      <c r="AB166" s="694"/>
      <c r="AC166" s="690"/>
      <c r="AD166" s="689" t="s">
        <v>410</v>
      </c>
      <c r="AE166" s="694"/>
      <c r="AF166" s="690"/>
      <c r="AG166" s="426"/>
      <c r="AH166" s="199"/>
      <c r="AI166" s="199"/>
      <c r="AJ166" s="199"/>
      <c r="AK166" s="199"/>
      <c r="AL166" s="460"/>
      <c r="AO166" s="499"/>
      <c r="AP166" s="499"/>
      <c r="AQ166" s="499"/>
      <c r="AR166" s="499"/>
      <c r="AS166" s="499"/>
      <c r="AT166" s="499"/>
      <c r="AU166" s="499"/>
      <c r="AV166" s="499"/>
      <c r="AW166" s="499"/>
      <c r="AX166" s="499"/>
      <c r="AY166" s="499"/>
      <c r="AZ166" s="499"/>
    </row>
    <row r="167" spans="1:52" s="254" customFormat="1" ht="104.25" customHeight="1" x14ac:dyDescent="0.2">
      <c r="A167" s="700"/>
      <c r="B167" s="700"/>
      <c r="C167" s="590" t="s">
        <v>413</v>
      </c>
      <c r="D167" s="590" t="s">
        <v>414</v>
      </c>
      <c r="E167" s="590" t="s">
        <v>413</v>
      </c>
      <c r="F167" s="590" t="s">
        <v>414</v>
      </c>
      <c r="G167" s="590" t="s">
        <v>413</v>
      </c>
      <c r="H167" s="590" t="s">
        <v>414</v>
      </c>
      <c r="I167" s="590" t="s">
        <v>413</v>
      </c>
      <c r="J167" s="590" t="s">
        <v>414</v>
      </c>
      <c r="K167" s="590" t="s">
        <v>413</v>
      </c>
      <c r="L167" s="590" t="s">
        <v>414</v>
      </c>
      <c r="M167" s="590" t="s">
        <v>413</v>
      </c>
      <c r="N167" s="590" t="s">
        <v>414</v>
      </c>
      <c r="O167" s="590" t="s">
        <v>413</v>
      </c>
      <c r="P167" s="590" t="s">
        <v>414</v>
      </c>
      <c r="Q167" s="590" t="s">
        <v>413</v>
      </c>
      <c r="R167" s="590" t="s">
        <v>414</v>
      </c>
      <c r="S167" s="590" t="s">
        <v>413</v>
      </c>
      <c r="T167" s="590" t="s">
        <v>414</v>
      </c>
      <c r="U167" s="590" t="s">
        <v>413</v>
      </c>
      <c r="V167" s="590" t="s">
        <v>414</v>
      </c>
      <c r="W167" s="590" t="s">
        <v>413</v>
      </c>
      <c r="X167" s="590" t="s">
        <v>414</v>
      </c>
      <c r="Y167" s="590" t="s">
        <v>413</v>
      </c>
      <c r="Z167" s="590" t="s">
        <v>414</v>
      </c>
      <c r="AA167" s="590" t="s">
        <v>413</v>
      </c>
      <c r="AB167" s="590" t="s">
        <v>414</v>
      </c>
      <c r="AC167" s="591" t="s">
        <v>409</v>
      </c>
      <c r="AD167" s="590" t="s">
        <v>415</v>
      </c>
      <c r="AE167" s="590" t="s">
        <v>416</v>
      </c>
      <c r="AF167" s="425" t="s">
        <v>16</v>
      </c>
      <c r="AG167" s="100"/>
      <c r="AH167" s="103"/>
      <c r="AI167" s="103"/>
      <c r="AJ167" s="103"/>
      <c r="AK167" s="199"/>
      <c r="AL167" s="460"/>
      <c r="AO167" s="499"/>
      <c r="AP167" s="499"/>
      <c r="AQ167" s="499"/>
      <c r="AR167" s="499"/>
      <c r="AS167" s="499"/>
      <c r="AT167" s="499"/>
      <c r="AU167" s="499"/>
      <c r="AV167" s="499"/>
      <c r="AW167" s="499"/>
      <c r="AX167" s="499"/>
      <c r="AY167" s="499"/>
      <c r="AZ167" s="499"/>
    </row>
    <row r="168" spans="1:52" s="301" customFormat="1" ht="104.25" customHeight="1" x14ac:dyDescent="0.2">
      <c r="A168" s="417">
        <v>1</v>
      </c>
      <c r="B168" s="568" t="s">
        <v>288</v>
      </c>
      <c r="C168" s="441">
        <v>0</v>
      </c>
      <c r="D168" s="441">
        <v>0</v>
      </c>
      <c r="E168" s="441">
        <f>'[6]Dec-20'!E174+C168</f>
        <v>0</v>
      </c>
      <c r="F168" s="441">
        <f>'[6]Dec-20'!F174+D168</f>
        <v>0</v>
      </c>
      <c r="G168" s="441">
        <v>0</v>
      </c>
      <c r="H168" s="441">
        <v>0</v>
      </c>
      <c r="I168" s="441">
        <f>'[6]Dec-20'!I174+G168</f>
        <v>1</v>
      </c>
      <c r="J168" s="441">
        <f>'[6]Dec-20'!J174+H168</f>
        <v>0</v>
      </c>
      <c r="K168" s="441">
        <v>0</v>
      </c>
      <c r="L168" s="441">
        <v>0</v>
      </c>
      <c r="M168" s="441">
        <f>'[6]Dec-20'!M174+K168</f>
        <v>7</v>
      </c>
      <c r="N168" s="441">
        <f>'[6]Dec-20'!N174+L168</f>
        <v>0</v>
      </c>
      <c r="O168" s="441">
        <v>2</v>
      </c>
      <c r="P168" s="441">
        <v>0</v>
      </c>
      <c r="Q168" s="441">
        <f>'[6]Dec-20'!Q174+O168</f>
        <v>38</v>
      </c>
      <c r="R168" s="441">
        <f>'[6]Dec-20'!R174+P168</f>
        <v>0</v>
      </c>
      <c r="S168" s="441">
        <v>1</v>
      </c>
      <c r="T168" s="441">
        <v>0</v>
      </c>
      <c r="U168" s="441">
        <f>'[6]Dec-20'!U174+S168</f>
        <v>20</v>
      </c>
      <c r="V168" s="441">
        <f>'[6]Dec-20'!V174+T168</f>
        <v>0</v>
      </c>
      <c r="W168" s="441">
        <v>0</v>
      </c>
      <c r="X168" s="441">
        <v>0</v>
      </c>
      <c r="Y168" s="441">
        <f>'[6]Dec-20'!Y174+W168</f>
        <v>0</v>
      </c>
      <c r="Z168" s="441">
        <f>'[6]Dec-20'!Z174+X168</f>
        <v>0</v>
      </c>
      <c r="AA168" s="441">
        <f t="shared" ref="AA168:AB170" si="35">C168+G168+K168+O168+S168+W168</f>
        <v>3</v>
      </c>
      <c r="AB168" s="441">
        <f t="shared" si="35"/>
        <v>0</v>
      </c>
      <c r="AC168" s="441">
        <f>AA168+AB168</f>
        <v>3</v>
      </c>
      <c r="AD168" s="441">
        <f>E168+I168+M168+Q168+U168+Y168</f>
        <v>66</v>
      </c>
      <c r="AE168" s="441">
        <f>F168+J168+N168+R168+V168+Z168</f>
        <v>0</v>
      </c>
      <c r="AF168" s="441">
        <f>AD168+AE168</f>
        <v>66</v>
      </c>
      <c r="AG168" s="481">
        <f>'[6]Dec-20'!AF174+AC168</f>
        <v>66</v>
      </c>
      <c r="AH168" s="482">
        <f>AF168-AG168</f>
        <v>0</v>
      </c>
      <c r="AI168" s="414"/>
      <c r="AJ168" s="687"/>
      <c r="AK168" s="687"/>
      <c r="AL168" s="267"/>
      <c r="AM168" s="519"/>
      <c r="AN168" s="309"/>
      <c r="AO168" s="519"/>
      <c r="AP168" s="519"/>
      <c r="AQ168" s="267"/>
      <c r="AR168" s="267"/>
      <c r="AS168" s="267"/>
      <c r="AT168" s="267"/>
      <c r="AU168" s="267"/>
      <c r="AV168" s="267"/>
      <c r="AW168" s="267"/>
      <c r="AX168" s="267"/>
      <c r="AY168" s="267"/>
      <c r="AZ168" s="267"/>
    </row>
    <row r="169" spans="1:52" s="301" customFormat="1" ht="104.25" customHeight="1" x14ac:dyDescent="0.2">
      <c r="A169" s="417">
        <v>2</v>
      </c>
      <c r="B169" s="568" t="s">
        <v>289</v>
      </c>
      <c r="C169" s="441">
        <v>0</v>
      </c>
      <c r="D169" s="441">
        <v>0</v>
      </c>
      <c r="E169" s="441">
        <f>'[6]Dec-20'!E175+C169</f>
        <v>0</v>
      </c>
      <c r="F169" s="441">
        <f>'[6]Dec-20'!F175+D169</f>
        <v>0</v>
      </c>
      <c r="G169" s="441">
        <v>0</v>
      </c>
      <c r="H169" s="441">
        <v>0</v>
      </c>
      <c r="I169" s="441">
        <f>'[6]Dec-20'!I175+G169</f>
        <v>0</v>
      </c>
      <c r="J169" s="441">
        <f>'[6]Dec-20'!J175+H169</f>
        <v>0</v>
      </c>
      <c r="K169" s="441">
        <v>1</v>
      </c>
      <c r="L169" s="441">
        <v>0</v>
      </c>
      <c r="M169" s="441">
        <f>'[6]Dec-20'!M175+K169</f>
        <v>9</v>
      </c>
      <c r="N169" s="441">
        <f>'[6]Dec-20'!N175+L169</f>
        <v>0</v>
      </c>
      <c r="O169" s="441">
        <v>4</v>
      </c>
      <c r="P169" s="441">
        <v>0</v>
      </c>
      <c r="Q169" s="441">
        <f>'[6]Dec-20'!Q175+O169</f>
        <v>70</v>
      </c>
      <c r="R169" s="441">
        <f>'[6]Dec-20'!R175+P169</f>
        <v>0</v>
      </c>
      <c r="S169" s="441">
        <v>3</v>
      </c>
      <c r="T169" s="441">
        <v>0</v>
      </c>
      <c r="U169" s="441">
        <f>'[6]Dec-20'!U175+S169</f>
        <v>15</v>
      </c>
      <c r="V169" s="441">
        <f>'[6]Dec-20'!V175+T169</f>
        <v>0</v>
      </c>
      <c r="W169" s="441">
        <v>0</v>
      </c>
      <c r="X169" s="441">
        <v>0</v>
      </c>
      <c r="Y169" s="441">
        <f>'[6]Dec-20'!Y175+W169</f>
        <v>0</v>
      </c>
      <c r="Z169" s="441">
        <f>'[6]Dec-20'!Z175+X169</f>
        <v>0</v>
      </c>
      <c r="AA169" s="441">
        <f t="shared" si="35"/>
        <v>8</v>
      </c>
      <c r="AB169" s="441">
        <f t="shared" si="35"/>
        <v>0</v>
      </c>
      <c r="AC169" s="441">
        <f>AA169+AB169</f>
        <v>8</v>
      </c>
      <c r="AD169" s="441">
        <f t="shared" ref="AD169:AD210" si="36">E169+I169+M169+Q169+U169+Y169</f>
        <v>94</v>
      </c>
      <c r="AE169" s="441">
        <f t="shared" ref="AE169:AE210" si="37">F169+J169+N169+R169+V169+Z169</f>
        <v>0</v>
      </c>
      <c r="AF169" s="441">
        <f t="shared" ref="AF169:AF210" si="38">AD169+AE169</f>
        <v>94</v>
      </c>
      <c r="AG169" s="481">
        <f>'[6]Dec-20'!AF175+AC169</f>
        <v>94</v>
      </c>
      <c r="AH169" s="482">
        <f t="shared" ref="AH169:AH213" si="39">AF169-AG169</f>
        <v>0</v>
      </c>
      <c r="AI169" s="693" t="s">
        <v>268</v>
      </c>
      <c r="AJ169" s="693"/>
      <c r="AK169" s="695"/>
      <c r="AL169" s="679"/>
      <c r="AM169" s="519"/>
      <c r="AN169" s="309"/>
      <c r="AO169" s="519"/>
      <c r="AP169" s="519"/>
      <c r="AQ169" s="267"/>
      <c r="AR169" s="267"/>
      <c r="AS169" s="267"/>
      <c r="AT169" s="267"/>
      <c r="AU169" s="267"/>
      <c r="AV169" s="267"/>
      <c r="AW169" s="267"/>
      <c r="AX169" s="267"/>
      <c r="AY169" s="267"/>
      <c r="AZ169" s="267"/>
    </row>
    <row r="170" spans="1:52" s="301" customFormat="1" ht="104.25" customHeight="1" x14ac:dyDescent="0.2">
      <c r="A170" s="417">
        <v>3</v>
      </c>
      <c r="B170" s="568" t="s">
        <v>290</v>
      </c>
      <c r="C170" s="441">
        <v>1</v>
      </c>
      <c r="D170" s="441">
        <v>0</v>
      </c>
      <c r="E170" s="441">
        <f>'[6]Dec-20'!E176+C170</f>
        <v>8</v>
      </c>
      <c r="F170" s="441">
        <f>'[6]Dec-20'!F176+D170</f>
        <v>0</v>
      </c>
      <c r="G170" s="441">
        <v>0</v>
      </c>
      <c r="H170" s="441">
        <v>0</v>
      </c>
      <c r="I170" s="441">
        <f>'[6]Dec-20'!I176+G170</f>
        <v>7</v>
      </c>
      <c r="J170" s="441">
        <f>'[6]Dec-20'!J176+H170</f>
        <v>0</v>
      </c>
      <c r="K170" s="441">
        <v>1</v>
      </c>
      <c r="L170" s="441">
        <v>0</v>
      </c>
      <c r="M170" s="441">
        <f>'[6]Dec-20'!M176+K170</f>
        <v>61</v>
      </c>
      <c r="N170" s="441">
        <f>'[6]Dec-20'!N176+L170</f>
        <v>0</v>
      </c>
      <c r="O170" s="441">
        <v>4</v>
      </c>
      <c r="P170" s="441">
        <v>0</v>
      </c>
      <c r="Q170" s="441">
        <f>'[6]Dec-20'!Q176+O170</f>
        <v>71</v>
      </c>
      <c r="R170" s="441">
        <f>'[6]Dec-20'!R176+P170</f>
        <v>0</v>
      </c>
      <c r="S170" s="441">
        <v>0</v>
      </c>
      <c r="T170" s="441">
        <v>0</v>
      </c>
      <c r="U170" s="441">
        <f>'[6]Dec-20'!U176+S170</f>
        <v>0</v>
      </c>
      <c r="V170" s="441">
        <f>'[6]Dec-20'!V176+T170</f>
        <v>0</v>
      </c>
      <c r="W170" s="441">
        <v>0</v>
      </c>
      <c r="X170" s="441">
        <v>0</v>
      </c>
      <c r="Y170" s="441">
        <f>'[6]Dec-20'!Y176+W170</f>
        <v>0</v>
      </c>
      <c r="Z170" s="441">
        <f>'[6]Dec-20'!Z176+X170</f>
        <v>0</v>
      </c>
      <c r="AA170" s="441">
        <f t="shared" si="35"/>
        <v>6</v>
      </c>
      <c r="AB170" s="441">
        <f t="shared" si="35"/>
        <v>0</v>
      </c>
      <c r="AC170" s="441">
        <f>AA170+AB170</f>
        <v>6</v>
      </c>
      <c r="AD170" s="441">
        <f t="shared" si="36"/>
        <v>147</v>
      </c>
      <c r="AE170" s="441">
        <f t="shared" si="37"/>
        <v>0</v>
      </c>
      <c r="AF170" s="441">
        <f t="shared" si="38"/>
        <v>147</v>
      </c>
      <c r="AG170" s="481">
        <f>'[6]Dec-20'!AF176+AC170</f>
        <v>147</v>
      </c>
      <c r="AH170" s="482">
        <f t="shared" si="39"/>
        <v>0</v>
      </c>
      <c r="AI170" s="693"/>
      <c r="AJ170" s="693"/>
      <c r="AK170" s="695"/>
      <c r="AL170" s="679"/>
      <c r="AM170" s="519"/>
      <c r="AN170" s="309"/>
      <c r="AO170" s="519"/>
      <c r="AP170" s="519"/>
      <c r="AQ170" s="267"/>
      <c r="AR170" s="267"/>
      <c r="AS170" s="267"/>
      <c r="AT170" s="267"/>
      <c r="AU170" s="267"/>
      <c r="AV170" s="267"/>
      <c r="AW170" s="267"/>
      <c r="AX170" s="267"/>
      <c r="AY170" s="267"/>
      <c r="AZ170" s="267"/>
    </row>
    <row r="171" spans="1:52" s="477" customFormat="1" ht="104.25" customHeight="1" x14ac:dyDescent="0.2">
      <c r="A171" s="689" t="s">
        <v>320</v>
      </c>
      <c r="B171" s="690"/>
      <c r="C171" s="429">
        <f>SUM(C168:C170)</f>
        <v>1</v>
      </c>
      <c r="D171" s="429">
        <f t="shared" ref="D171:AF171" si="40">SUM(D168:D170)</f>
        <v>0</v>
      </c>
      <c r="E171" s="429">
        <f t="shared" si="40"/>
        <v>8</v>
      </c>
      <c r="F171" s="429">
        <f t="shared" si="40"/>
        <v>0</v>
      </c>
      <c r="G171" s="429">
        <f t="shared" si="40"/>
        <v>0</v>
      </c>
      <c r="H171" s="429">
        <f t="shared" si="40"/>
        <v>0</v>
      </c>
      <c r="I171" s="429">
        <f t="shared" si="40"/>
        <v>8</v>
      </c>
      <c r="J171" s="429">
        <f t="shared" si="40"/>
        <v>0</v>
      </c>
      <c r="K171" s="429">
        <f t="shared" si="40"/>
        <v>2</v>
      </c>
      <c r="L171" s="429">
        <f t="shared" si="40"/>
        <v>0</v>
      </c>
      <c r="M171" s="429">
        <f t="shared" si="40"/>
        <v>77</v>
      </c>
      <c r="N171" s="429">
        <f t="shared" si="40"/>
        <v>0</v>
      </c>
      <c r="O171" s="429">
        <f t="shared" si="40"/>
        <v>10</v>
      </c>
      <c r="P171" s="429">
        <f t="shared" si="40"/>
        <v>0</v>
      </c>
      <c r="Q171" s="429">
        <f t="shared" si="40"/>
        <v>179</v>
      </c>
      <c r="R171" s="429">
        <f t="shared" si="40"/>
        <v>0</v>
      </c>
      <c r="S171" s="429">
        <f t="shared" si="40"/>
        <v>4</v>
      </c>
      <c r="T171" s="429">
        <f t="shared" si="40"/>
        <v>0</v>
      </c>
      <c r="U171" s="429">
        <f t="shared" si="40"/>
        <v>35</v>
      </c>
      <c r="V171" s="429">
        <f t="shared" si="40"/>
        <v>0</v>
      </c>
      <c r="W171" s="429">
        <f t="shared" si="40"/>
        <v>0</v>
      </c>
      <c r="X171" s="429">
        <f t="shared" si="40"/>
        <v>0</v>
      </c>
      <c r="Y171" s="429">
        <f t="shared" si="40"/>
        <v>0</v>
      </c>
      <c r="Z171" s="429">
        <f t="shared" si="40"/>
        <v>0</v>
      </c>
      <c r="AA171" s="429">
        <f>SUM(AA168:AA170)</f>
        <v>17</v>
      </c>
      <c r="AB171" s="429">
        <f>SUM(AB168:AB170)</f>
        <v>0</v>
      </c>
      <c r="AC171" s="429">
        <f>SUM(AC168:AC170)</f>
        <v>17</v>
      </c>
      <c r="AD171" s="429">
        <f t="shared" si="40"/>
        <v>307</v>
      </c>
      <c r="AE171" s="429">
        <f t="shared" si="40"/>
        <v>0</v>
      </c>
      <c r="AF171" s="429">
        <f t="shared" si="40"/>
        <v>307</v>
      </c>
      <c r="AG171" s="481">
        <f>'[6]Dec-20'!AF177+AC171</f>
        <v>307</v>
      </c>
      <c r="AH171" s="482">
        <f t="shared" si="39"/>
        <v>0</v>
      </c>
      <c r="AI171" s="101"/>
      <c r="AJ171" s="431"/>
      <c r="AK171" s="430"/>
      <c r="AL171" s="586"/>
      <c r="AM171" s="520"/>
      <c r="AN171" s="310"/>
      <c r="AO171" s="520"/>
      <c r="AP171" s="520"/>
      <c r="AQ171" s="499"/>
      <c r="AR171" s="499"/>
      <c r="AS171" s="499"/>
      <c r="AT171" s="499"/>
      <c r="AU171" s="499"/>
      <c r="AV171" s="499"/>
      <c r="AW171" s="499"/>
      <c r="AX171" s="499"/>
      <c r="AY171" s="499"/>
      <c r="AZ171" s="499"/>
    </row>
    <row r="172" spans="1:52" s="301" customFormat="1" ht="104.25" customHeight="1" x14ac:dyDescent="0.2">
      <c r="A172" s="417">
        <v>4</v>
      </c>
      <c r="B172" s="568" t="s">
        <v>291</v>
      </c>
      <c r="C172" s="441">
        <v>0</v>
      </c>
      <c r="D172" s="441">
        <v>0</v>
      </c>
      <c r="E172" s="441">
        <f>'[6]Dec-20'!E178+C172</f>
        <v>0</v>
      </c>
      <c r="F172" s="441">
        <f>'[6]Dec-20'!F178+D172</f>
        <v>0</v>
      </c>
      <c r="G172" s="441">
        <v>1</v>
      </c>
      <c r="H172" s="441">
        <v>0</v>
      </c>
      <c r="I172" s="441">
        <f>'[6]Dec-20'!I178+G172</f>
        <v>4</v>
      </c>
      <c r="J172" s="441">
        <f>'[6]Dec-20'!J178+H172</f>
        <v>0</v>
      </c>
      <c r="K172" s="441">
        <v>1</v>
      </c>
      <c r="L172" s="441">
        <v>0</v>
      </c>
      <c r="M172" s="441">
        <f>'[6]Dec-20'!M178+K172</f>
        <v>19</v>
      </c>
      <c r="N172" s="441">
        <f>'[6]Dec-20'!N178+L172</f>
        <v>0</v>
      </c>
      <c r="O172" s="441">
        <v>18</v>
      </c>
      <c r="P172" s="441">
        <v>0</v>
      </c>
      <c r="Q172" s="441">
        <f>'[6]Dec-20'!Q178+O172</f>
        <v>148</v>
      </c>
      <c r="R172" s="441">
        <f>'[6]Dec-20'!R178+P172</f>
        <v>0</v>
      </c>
      <c r="S172" s="441">
        <v>3</v>
      </c>
      <c r="T172" s="441">
        <v>0</v>
      </c>
      <c r="U172" s="441">
        <f>'[6]Dec-20'!U178+S172</f>
        <v>28</v>
      </c>
      <c r="V172" s="441">
        <f>'[6]Dec-20'!V178+T172</f>
        <v>0</v>
      </c>
      <c r="W172" s="441">
        <v>0</v>
      </c>
      <c r="X172" s="441">
        <v>0</v>
      </c>
      <c r="Y172" s="441">
        <f>'[6]Dec-20'!Y178+W172</f>
        <v>0</v>
      </c>
      <c r="Z172" s="441">
        <f>'[6]Dec-20'!Z178+X172</f>
        <v>0</v>
      </c>
      <c r="AA172" s="441">
        <f t="shared" ref="AA172:AB174" si="41">C172+G172+K172+O172+S172+W172</f>
        <v>23</v>
      </c>
      <c r="AB172" s="441">
        <f t="shared" si="41"/>
        <v>0</v>
      </c>
      <c r="AC172" s="441">
        <f>AA172+AB172</f>
        <v>23</v>
      </c>
      <c r="AD172" s="441">
        <f t="shared" si="36"/>
        <v>199</v>
      </c>
      <c r="AE172" s="441">
        <f t="shared" si="37"/>
        <v>0</v>
      </c>
      <c r="AF172" s="441">
        <f t="shared" si="38"/>
        <v>199</v>
      </c>
      <c r="AG172" s="481">
        <f>'[6]Dec-20'!AF178+AC172</f>
        <v>199</v>
      </c>
      <c r="AH172" s="482">
        <f t="shared" si="39"/>
        <v>0</v>
      </c>
      <c r="AI172" s="413"/>
      <c r="AJ172" s="414"/>
      <c r="AK172" s="427"/>
      <c r="AL172" s="267"/>
      <c r="AM172" s="519"/>
      <c r="AN172" s="309"/>
      <c r="AO172" s="519"/>
      <c r="AP172" s="519"/>
      <c r="AQ172" s="267"/>
      <c r="AR172" s="267"/>
      <c r="AS172" s="267"/>
      <c r="AT172" s="267"/>
      <c r="AU172" s="267"/>
      <c r="AV172" s="267"/>
      <c r="AW172" s="267"/>
      <c r="AX172" s="267"/>
      <c r="AY172" s="267"/>
      <c r="AZ172" s="267"/>
    </row>
    <row r="173" spans="1:52" s="301" customFormat="1" ht="104.25" customHeight="1" x14ac:dyDescent="0.2">
      <c r="A173" s="417">
        <v>5</v>
      </c>
      <c r="B173" s="568" t="s">
        <v>292</v>
      </c>
      <c r="C173" s="441">
        <v>0</v>
      </c>
      <c r="D173" s="441">
        <v>0</v>
      </c>
      <c r="E173" s="441">
        <f>'[6]Dec-20'!E179+C173</f>
        <v>0</v>
      </c>
      <c r="F173" s="441">
        <f>'[6]Dec-20'!F179+D173</f>
        <v>0</v>
      </c>
      <c r="G173" s="441">
        <v>0</v>
      </c>
      <c r="H173" s="441">
        <v>0</v>
      </c>
      <c r="I173" s="441">
        <f>'[6]Dec-20'!I179+G173</f>
        <v>2</v>
      </c>
      <c r="J173" s="441">
        <f>'[6]Dec-20'!J179+H173</f>
        <v>0</v>
      </c>
      <c r="K173" s="441">
        <v>0</v>
      </c>
      <c r="L173" s="441">
        <v>0</v>
      </c>
      <c r="M173" s="441">
        <f>'[6]Dec-20'!M179+K173</f>
        <v>11</v>
      </c>
      <c r="N173" s="441">
        <f>'[6]Dec-20'!N179+L173</f>
        <v>0</v>
      </c>
      <c r="O173" s="441">
        <v>7</v>
      </c>
      <c r="P173" s="441">
        <v>0</v>
      </c>
      <c r="Q173" s="441">
        <f>'[6]Dec-20'!Q179+O173</f>
        <v>60</v>
      </c>
      <c r="R173" s="441">
        <f>'[6]Dec-20'!R179+P173</f>
        <v>0</v>
      </c>
      <c r="S173" s="441">
        <v>1</v>
      </c>
      <c r="T173" s="441">
        <v>0</v>
      </c>
      <c r="U173" s="441">
        <f>'[6]Dec-20'!U179+S173</f>
        <v>13</v>
      </c>
      <c r="V173" s="441">
        <f>'[6]Dec-20'!V179+T173</f>
        <v>0</v>
      </c>
      <c r="W173" s="441">
        <v>0</v>
      </c>
      <c r="X173" s="441">
        <v>0</v>
      </c>
      <c r="Y173" s="441">
        <f>'[6]Dec-20'!Y179+W173</f>
        <v>0</v>
      </c>
      <c r="Z173" s="441">
        <f>'[6]Dec-20'!Z179+X173</f>
        <v>0</v>
      </c>
      <c r="AA173" s="441">
        <f t="shared" si="41"/>
        <v>8</v>
      </c>
      <c r="AB173" s="441">
        <f t="shared" si="41"/>
        <v>0</v>
      </c>
      <c r="AC173" s="441">
        <f>AA173+AB173</f>
        <v>8</v>
      </c>
      <c r="AD173" s="441">
        <f t="shared" si="36"/>
        <v>86</v>
      </c>
      <c r="AE173" s="441">
        <f t="shared" si="37"/>
        <v>0</v>
      </c>
      <c r="AF173" s="441">
        <f t="shared" si="38"/>
        <v>86</v>
      </c>
      <c r="AG173" s="481">
        <f>'[6]Dec-20'!AF179+AC173</f>
        <v>86</v>
      </c>
      <c r="AH173" s="482">
        <f t="shared" si="39"/>
        <v>0</v>
      </c>
      <c r="AI173" s="413"/>
      <c r="AJ173" s="414"/>
      <c r="AK173" s="427"/>
      <c r="AL173" s="267"/>
      <c r="AM173" s="519"/>
      <c r="AN173" s="309"/>
      <c r="AO173" s="519"/>
      <c r="AP173" s="519"/>
      <c r="AQ173" s="267"/>
      <c r="AR173" s="267"/>
      <c r="AS173" s="267"/>
      <c r="AT173" s="267"/>
      <c r="AU173" s="267"/>
      <c r="AV173" s="267"/>
      <c r="AW173" s="267"/>
      <c r="AX173" s="267"/>
      <c r="AY173" s="267"/>
      <c r="AZ173" s="267"/>
    </row>
    <row r="174" spans="1:52" s="301" customFormat="1" ht="104.25" customHeight="1" x14ac:dyDescent="0.2">
      <c r="A174" s="417">
        <v>6</v>
      </c>
      <c r="B174" s="568" t="s">
        <v>293</v>
      </c>
      <c r="C174" s="441">
        <v>0</v>
      </c>
      <c r="D174" s="441">
        <v>0</v>
      </c>
      <c r="E174" s="441">
        <f>'[6]Dec-20'!E180+C174</f>
        <v>0</v>
      </c>
      <c r="F174" s="441">
        <f>'[6]Dec-20'!F180+D174</f>
        <v>0</v>
      </c>
      <c r="G174" s="441">
        <v>0</v>
      </c>
      <c r="H174" s="441">
        <v>0</v>
      </c>
      <c r="I174" s="441">
        <f>'[6]Dec-20'!I180+G174</f>
        <v>2</v>
      </c>
      <c r="J174" s="441">
        <f>'[6]Dec-20'!J180+H174</f>
        <v>0</v>
      </c>
      <c r="K174" s="441">
        <v>1</v>
      </c>
      <c r="L174" s="441">
        <v>0</v>
      </c>
      <c r="M174" s="441">
        <f>'[6]Dec-20'!M180+K174</f>
        <v>14</v>
      </c>
      <c r="N174" s="441">
        <f>'[6]Dec-20'!N180+L174</f>
        <v>0</v>
      </c>
      <c r="O174" s="441">
        <v>4</v>
      </c>
      <c r="P174" s="441">
        <v>0</v>
      </c>
      <c r="Q174" s="441">
        <f>'[6]Dec-20'!Q180+O174</f>
        <v>78</v>
      </c>
      <c r="R174" s="441">
        <f>'[6]Dec-20'!R180+P174</f>
        <v>0</v>
      </c>
      <c r="S174" s="441">
        <v>0</v>
      </c>
      <c r="T174" s="441">
        <v>0</v>
      </c>
      <c r="U174" s="441">
        <f>'[6]Dec-20'!U180+S174</f>
        <v>5</v>
      </c>
      <c r="V174" s="441">
        <f>'[6]Dec-20'!V180+T174</f>
        <v>0</v>
      </c>
      <c r="W174" s="441">
        <v>0</v>
      </c>
      <c r="X174" s="441">
        <v>0</v>
      </c>
      <c r="Y174" s="441">
        <f>'[6]Dec-20'!Y180+W174</f>
        <v>0</v>
      </c>
      <c r="Z174" s="441">
        <f>'[6]Dec-20'!Z180+X174</f>
        <v>0</v>
      </c>
      <c r="AA174" s="441">
        <f t="shared" si="41"/>
        <v>5</v>
      </c>
      <c r="AB174" s="441">
        <f t="shared" si="41"/>
        <v>0</v>
      </c>
      <c r="AC174" s="441">
        <f>AA174+AB174</f>
        <v>5</v>
      </c>
      <c r="AD174" s="441">
        <f t="shared" si="36"/>
        <v>99</v>
      </c>
      <c r="AE174" s="441">
        <f t="shared" si="37"/>
        <v>0</v>
      </c>
      <c r="AF174" s="441">
        <f t="shared" si="38"/>
        <v>99</v>
      </c>
      <c r="AG174" s="481">
        <f>'[6]Dec-20'!AF180+AC174</f>
        <v>99</v>
      </c>
      <c r="AH174" s="482">
        <f t="shared" si="39"/>
        <v>0</v>
      </c>
      <c r="AI174" s="413"/>
      <c r="AJ174" s="707"/>
      <c r="AK174" s="707"/>
      <c r="AL174" s="707"/>
      <c r="AM174" s="707"/>
      <c r="AN174" s="309"/>
      <c r="AO174" s="519"/>
      <c r="AP174" s="519"/>
      <c r="AQ174" s="267"/>
      <c r="AR174" s="267"/>
      <c r="AS174" s="267"/>
      <c r="AT174" s="267"/>
      <c r="AU174" s="267"/>
      <c r="AV174" s="267"/>
      <c r="AW174" s="267"/>
      <c r="AX174" s="267"/>
      <c r="AY174" s="267"/>
      <c r="AZ174" s="267"/>
    </row>
    <row r="175" spans="1:52" s="477" customFormat="1" ht="104.25" customHeight="1" x14ac:dyDescent="0.2">
      <c r="A175" s="689" t="s">
        <v>321</v>
      </c>
      <c r="B175" s="690"/>
      <c r="C175" s="429">
        <f t="shared" ref="C175:AF175" si="42">SUM(C172:C174)</f>
        <v>0</v>
      </c>
      <c r="D175" s="429">
        <f t="shared" si="42"/>
        <v>0</v>
      </c>
      <c r="E175" s="429">
        <f t="shared" si="42"/>
        <v>0</v>
      </c>
      <c r="F175" s="429">
        <f t="shared" si="42"/>
        <v>0</v>
      </c>
      <c r="G175" s="429">
        <f t="shared" si="42"/>
        <v>1</v>
      </c>
      <c r="H175" s="429">
        <f t="shared" si="42"/>
        <v>0</v>
      </c>
      <c r="I175" s="429">
        <f t="shared" si="42"/>
        <v>8</v>
      </c>
      <c r="J175" s="429">
        <f t="shared" si="42"/>
        <v>0</v>
      </c>
      <c r="K175" s="429">
        <f t="shared" si="42"/>
        <v>2</v>
      </c>
      <c r="L175" s="429">
        <f t="shared" si="42"/>
        <v>0</v>
      </c>
      <c r="M175" s="429">
        <f t="shared" si="42"/>
        <v>44</v>
      </c>
      <c r="N175" s="429">
        <f t="shared" si="42"/>
        <v>0</v>
      </c>
      <c r="O175" s="429">
        <f t="shared" si="42"/>
        <v>29</v>
      </c>
      <c r="P175" s="429">
        <f t="shared" si="42"/>
        <v>0</v>
      </c>
      <c r="Q175" s="429">
        <f t="shared" si="42"/>
        <v>286</v>
      </c>
      <c r="R175" s="429">
        <f t="shared" si="42"/>
        <v>0</v>
      </c>
      <c r="S175" s="429">
        <f t="shared" si="42"/>
        <v>4</v>
      </c>
      <c r="T175" s="429">
        <f t="shared" si="42"/>
        <v>0</v>
      </c>
      <c r="U175" s="429">
        <f t="shared" si="42"/>
        <v>46</v>
      </c>
      <c r="V175" s="429">
        <f t="shared" si="42"/>
        <v>0</v>
      </c>
      <c r="W175" s="429">
        <f t="shared" si="42"/>
        <v>0</v>
      </c>
      <c r="X175" s="429">
        <f t="shared" si="42"/>
        <v>0</v>
      </c>
      <c r="Y175" s="429">
        <f t="shared" si="42"/>
        <v>0</v>
      </c>
      <c r="Z175" s="429">
        <f t="shared" si="42"/>
        <v>0</v>
      </c>
      <c r="AA175" s="429">
        <f>SUM(AA172:AA174)</f>
        <v>36</v>
      </c>
      <c r="AB175" s="429">
        <f>SUM(AB172:AB174)</f>
        <v>0</v>
      </c>
      <c r="AC175" s="429">
        <f>SUM(AC172:AC174)</f>
        <v>36</v>
      </c>
      <c r="AD175" s="429">
        <f t="shared" si="42"/>
        <v>384</v>
      </c>
      <c r="AE175" s="429">
        <f t="shared" si="42"/>
        <v>0</v>
      </c>
      <c r="AF175" s="429">
        <f t="shared" si="42"/>
        <v>384</v>
      </c>
      <c r="AG175" s="481">
        <f>'[6]Dec-20'!AF181+AC175</f>
        <v>384</v>
      </c>
      <c r="AH175" s="482">
        <f t="shared" si="39"/>
        <v>0</v>
      </c>
      <c r="AI175" s="431"/>
      <c r="AJ175" s="431"/>
      <c r="AK175" s="430"/>
      <c r="AL175" s="586"/>
      <c r="AM175" s="520"/>
      <c r="AN175" s="310"/>
      <c r="AO175" s="520"/>
      <c r="AP175" s="520"/>
      <c r="AQ175" s="499"/>
      <c r="AR175" s="499"/>
      <c r="AS175" s="499"/>
      <c r="AT175" s="499"/>
      <c r="AU175" s="499"/>
      <c r="AV175" s="499"/>
      <c r="AW175" s="499"/>
      <c r="AX175" s="499"/>
      <c r="AY175" s="499"/>
      <c r="AZ175" s="499"/>
    </row>
    <row r="176" spans="1:52" s="477" customFormat="1" ht="104.25" customHeight="1" x14ac:dyDescent="0.2">
      <c r="A176" s="689" t="s">
        <v>322</v>
      </c>
      <c r="B176" s="690"/>
      <c r="C176" s="429">
        <f>SUM(C175,C171)</f>
        <v>1</v>
      </c>
      <c r="D176" s="429">
        <f t="shared" ref="D176:AF176" si="43">SUM(D175,D171)</f>
        <v>0</v>
      </c>
      <c r="E176" s="429">
        <f t="shared" si="43"/>
        <v>8</v>
      </c>
      <c r="F176" s="429">
        <f t="shared" si="43"/>
        <v>0</v>
      </c>
      <c r="G176" s="429">
        <f t="shared" si="43"/>
        <v>1</v>
      </c>
      <c r="H176" s="429">
        <f t="shared" si="43"/>
        <v>0</v>
      </c>
      <c r="I176" s="429">
        <f t="shared" si="43"/>
        <v>16</v>
      </c>
      <c r="J176" s="429">
        <f t="shared" si="43"/>
        <v>0</v>
      </c>
      <c r="K176" s="429">
        <f t="shared" si="43"/>
        <v>4</v>
      </c>
      <c r="L176" s="429">
        <f t="shared" si="43"/>
        <v>0</v>
      </c>
      <c r="M176" s="429">
        <f t="shared" si="43"/>
        <v>121</v>
      </c>
      <c r="N176" s="429">
        <f t="shared" si="43"/>
        <v>0</v>
      </c>
      <c r="O176" s="429">
        <f t="shared" si="43"/>
        <v>39</v>
      </c>
      <c r="P176" s="429">
        <f t="shared" si="43"/>
        <v>0</v>
      </c>
      <c r="Q176" s="429">
        <f t="shared" si="43"/>
        <v>465</v>
      </c>
      <c r="R176" s="429">
        <f t="shared" si="43"/>
        <v>0</v>
      </c>
      <c r="S176" s="429">
        <f t="shared" si="43"/>
        <v>8</v>
      </c>
      <c r="T176" s="429">
        <f t="shared" si="43"/>
        <v>0</v>
      </c>
      <c r="U176" s="429">
        <f t="shared" si="43"/>
        <v>81</v>
      </c>
      <c r="V176" s="429">
        <f t="shared" si="43"/>
        <v>0</v>
      </c>
      <c r="W176" s="429">
        <f t="shared" si="43"/>
        <v>0</v>
      </c>
      <c r="X176" s="429">
        <f t="shared" si="43"/>
        <v>0</v>
      </c>
      <c r="Y176" s="429">
        <f t="shared" si="43"/>
        <v>0</v>
      </c>
      <c r="Z176" s="429">
        <f t="shared" si="43"/>
        <v>0</v>
      </c>
      <c r="AA176" s="429">
        <f>SUM(AA175,AA171)</f>
        <v>53</v>
      </c>
      <c r="AB176" s="429">
        <f>SUM(AB175,AB171)</f>
        <v>0</v>
      </c>
      <c r="AC176" s="429">
        <f>SUM(AC175,AC171)</f>
        <v>53</v>
      </c>
      <c r="AD176" s="429">
        <f t="shared" si="43"/>
        <v>691</v>
      </c>
      <c r="AE176" s="429">
        <f t="shared" si="43"/>
        <v>0</v>
      </c>
      <c r="AF176" s="429">
        <f t="shared" si="43"/>
        <v>691</v>
      </c>
      <c r="AG176" s="481">
        <f>'[6]Dec-20'!AF182+AC176</f>
        <v>691</v>
      </c>
      <c r="AH176" s="482">
        <v>10</v>
      </c>
      <c r="AI176" s="101"/>
      <c r="AJ176" s="103"/>
      <c r="AK176" s="199"/>
      <c r="AM176" s="310"/>
      <c r="AN176" s="310"/>
      <c r="AO176" s="520"/>
      <c r="AP176" s="520"/>
      <c r="AQ176" s="499"/>
      <c r="AR176" s="499"/>
      <c r="AS176" s="499"/>
      <c r="AT176" s="499"/>
      <c r="AU176" s="499"/>
      <c r="AV176" s="499"/>
      <c r="AW176" s="499"/>
      <c r="AX176" s="499"/>
      <c r="AY176" s="499"/>
      <c r="AZ176" s="499"/>
    </row>
    <row r="177" spans="1:52" s="301" customFormat="1" ht="104.25" customHeight="1" x14ac:dyDescent="0.2">
      <c r="A177" s="417">
        <v>7</v>
      </c>
      <c r="B177" s="568" t="s">
        <v>294</v>
      </c>
      <c r="C177" s="441">
        <v>0</v>
      </c>
      <c r="D177" s="441">
        <v>0</v>
      </c>
      <c r="E177" s="441">
        <f>'[6]Dec-20'!E183+C177</f>
        <v>0</v>
      </c>
      <c r="F177" s="441">
        <f>'[6]Dec-20'!F183+D177</f>
        <v>0</v>
      </c>
      <c r="G177" s="441">
        <v>0</v>
      </c>
      <c r="H177" s="441">
        <v>0</v>
      </c>
      <c r="I177" s="441">
        <f>'[6]Dec-20'!I183+G177</f>
        <v>2</v>
      </c>
      <c r="J177" s="441">
        <f>'[6]Dec-20'!J183+H177</f>
        <v>0</v>
      </c>
      <c r="K177" s="441">
        <v>1</v>
      </c>
      <c r="L177" s="441">
        <v>0</v>
      </c>
      <c r="M177" s="441">
        <f>'[6]Dec-20'!M183+K177</f>
        <v>19</v>
      </c>
      <c r="N177" s="441">
        <f>'[6]Dec-20'!N183+L177</f>
        <v>0</v>
      </c>
      <c r="O177" s="441">
        <v>6</v>
      </c>
      <c r="P177" s="441">
        <v>0</v>
      </c>
      <c r="Q177" s="441">
        <f>'[6]Dec-20'!Q183+O177</f>
        <v>60</v>
      </c>
      <c r="R177" s="441">
        <f>'[6]Dec-20'!R183+P177</f>
        <v>0</v>
      </c>
      <c r="S177" s="441">
        <v>2</v>
      </c>
      <c r="T177" s="441">
        <v>0</v>
      </c>
      <c r="U177" s="441">
        <f>'[6]Dec-20'!U183+S177</f>
        <v>10</v>
      </c>
      <c r="V177" s="441">
        <f>'[6]Dec-20'!V183+T177</f>
        <v>0</v>
      </c>
      <c r="W177" s="441">
        <v>0</v>
      </c>
      <c r="X177" s="441">
        <v>0</v>
      </c>
      <c r="Y177" s="441">
        <f>'[6]Dec-20'!Y183+W177</f>
        <v>0</v>
      </c>
      <c r="Z177" s="441">
        <f>'[6]Dec-20'!Z183+X177</f>
        <v>0</v>
      </c>
      <c r="AA177" s="441">
        <f t="shared" ref="AA177:AB180" si="44">C177+G177+K177+O177+S177+W177</f>
        <v>9</v>
      </c>
      <c r="AB177" s="441">
        <f t="shared" si="44"/>
        <v>0</v>
      </c>
      <c r="AC177" s="441">
        <f>AA177+AB177</f>
        <v>9</v>
      </c>
      <c r="AD177" s="441">
        <f t="shared" si="36"/>
        <v>91</v>
      </c>
      <c r="AE177" s="441">
        <f t="shared" si="37"/>
        <v>0</v>
      </c>
      <c r="AF177" s="441">
        <f t="shared" si="38"/>
        <v>91</v>
      </c>
      <c r="AG177" s="481">
        <f>'[6]Dec-20'!AF183+AC177</f>
        <v>91</v>
      </c>
      <c r="AH177" s="482">
        <f t="shared" si="39"/>
        <v>0</v>
      </c>
      <c r="AI177" s="413"/>
      <c r="AJ177" s="414"/>
      <c r="AK177" s="427"/>
      <c r="AM177" s="309"/>
      <c r="AN177" s="309"/>
      <c r="AO177" s="519"/>
      <c r="AP177" s="519"/>
      <c r="AQ177" s="267"/>
      <c r="AR177" s="267"/>
      <c r="AS177" s="267"/>
      <c r="AT177" s="267"/>
      <c r="AU177" s="267"/>
      <c r="AV177" s="267"/>
      <c r="AW177" s="267"/>
      <c r="AX177" s="267"/>
      <c r="AY177" s="267"/>
      <c r="AZ177" s="267"/>
    </row>
    <row r="178" spans="1:52" s="301" customFormat="1" ht="104.25" customHeight="1" x14ac:dyDescent="0.2">
      <c r="A178" s="417">
        <v>8</v>
      </c>
      <c r="B178" s="568" t="s">
        <v>295</v>
      </c>
      <c r="C178" s="441">
        <v>0</v>
      </c>
      <c r="D178" s="441">
        <v>0</v>
      </c>
      <c r="E178" s="441">
        <f>'[6]Dec-20'!E184+C178</f>
        <v>1</v>
      </c>
      <c r="F178" s="441">
        <f>'[6]Dec-20'!F184+D178</f>
        <v>0</v>
      </c>
      <c r="G178" s="441">
        <v>0</v>
      </c>
      <c r="H178" s="441">
        <v>0</v>
      </c>
      <c r="I178" s="441">
        <f>'[6]Dec-20'!I184+G178</f>
        <v>4</v>
      </c>
      <c r="J178" s="441">
        <f>'[6]Dec-20'!J184+H178</f>
        <v>0</v>
      </c>
      <c r="K178" s="441">
        <v>1</v>
      </c>
      <c r="L178" s="441">
        <v>0</v>
      </c>
      <c r="M178" s="441">
        <f>'[6]Dec-20'!M184+K178</f>
        <v>28</v>
      </c>
      <c r="N178" s="441">
        <f>'[6]Dec-20'!N184+L178</f>
        <v>0</v>
      </c>
      <c r="O178" s="441">
        <v>2</v>
      </c>
      <c r="P178" s="441">
        <v>0</v>
      </c>
      <c r="Q178" s="441">
        <f>'[6]Dec-20'!Q184+O178</f>
        <v>76</v>
      </c>
      <c r="R178" s="441">
        <f>'[6]Dec-20'!R184+P178</f>
        <v>0</v>
      </c>
      <c r="S178" s="441">
        <v>0</v>
      </c>
      <c r="T178" s="441">
        <v>0</v>
      </c>
      <c r="U178" s="441">
        <f>'[6]Dec-20'!U184+S178</f>
        <v>0</v>
      </c>
      <c r="V178" s="441">
        <f>'[6]Dec-20'!V184+T178</f>
        <v>0</v>
      </c>
      <c r="W178" s="441">
        <v>0</v>
      </c>
      <c r="X178" s="441">
        <v>0</v>
      </c>
      <c r="Y178" s="441">
        <f>'[6]Dec-20'!Y184+W178</f>
        <v>0</v>
      </c>
      <c r="Z178" s="441">
        <f>'[6]Dec-20'!Z184+X178</f>
        <v>0</v>
      </c>
      <c r="AA178" s="441">
        <f t="shared" si="44"/>
        <v>3</v>
      </c>
      <c r="AB178" s="441">
        <f t="shared" si="44"/>
        <v>0</v>
      </c>
      <c r="AC178" s="441">
        <f>AA178+AB178</f>
        <v>3</v>
      </c>
      <c r="AD178" s="441">
        <f t="shared" si="36"/>
        <v>109</v>
      </c>
      <c r="AE178" s="441">
        <f t="shared" si="37"/>
        <v>0</v>
      </c>
      <c r="AF178" s="441">
        <f t="shared" si="38"/>
        <v>109</v>
      </c>
      <c r="AG178" s="481">
        <f>'[6]Dec-20'!AF184+AC178</f>
        <v>109</v>
      </c>
      <c r="AH178" s="482">
        <f t="shared" si="39"/>
        <v>0</v>
      </c>
      <c r="AI178" s="413"/>
      <c r="AJ178" s="414"/>
      <c r="AK178" s="427"/>
      <c r="AM178" s="309"/>
      <c r="AN178" s="309"/>
      <c r="AO178" s="519"/>
      <c r="AP178" s="519"/>
      <c r="AQ178" s="267"/>
      <c r="AR178" s="267"/>
      <c r="AS178" s="267"/>
      <c r="AT178" s="267"/>
      <c r="AU178" s="267"/>
      <c r="AV178" s="267"/>
      <c r="AW178" s="267"/>
      <c r="AX178" s="267"/>
      <c r="AY178" s="267"/>
      <c r="AZ178" s="267"/>
    </row>
    <row r="179" spans="1:52" s="301" customFormat="1" ht="104.25" customHeight="1" x14ac:dyDescent="0.2">
      <c r="A179" s="417">
        <v>9</v>
      </c>
      <c r="B179" s="568" t="s">
        <v>296</v>
      </c>
      <c r="C179" s="441">
        <v>0</v>
      </c>
      <c r="D179" s="441">
        <v>0</v>
      </c>
      <c r="E179" s="441">
        <f>'[6]Dec-20'!E185+C179</f>
        <v>0</v>
      </c>
      <c r="F179" s="441">
        <f>'[6]Dec-20'!F185+D179</f>
        <v>0</v>
      </c>
      <c r="G179" s="441">
        <v>0</v>
      </c>
      <c r="H179" s="441">
        <v>0</v>
      </c>
      <c r="I179" s="441">
        <f>'[6]Dec-20'!I185+G179</f>
        <v>1</v>
      </c>
      <c r="J179" s="441">
        <f>'[6]Dec-20'!J185+H179</f>
        <v>0</v>
      </c>
      <c r="K179" s="441">
        <v>2</v>
      </c>
      <c r="L179" s="441">
        <v>0</v>
      </c>
      <c r="M179" s="441">
        <f>'[6]Dec-20'!M185+K179</f>
        <v>48</v>
      </c>
      <c r="N179" s="441">
        <f>'[6]Dec-20'!N185+L179</f>
        <v>0</v>
      </c>
      <c r="O179" s="441">
        <v>1</v>
      </c>
      <c r="P179" s="441">
        <v>0</v>
      </c>
      <c r="Q179" s="441">
        <f>'[6]Dec-20'!Q185+O179</f>
        <v>100</v>
      </c>
      <c r="R179" s="441">
        <f>'[6]Dec-20'!R185+P179</f>
        <v>0</v>
      </c>
      <c r="S179" s="441">
        <v>0</v>
      </c>
      <c r="T179" s="441">
        <v>0</v>
      </c>
      <c r="U179" s="441">
        <f>'[6]Dec-20'!U185+S179</f>
        <v>13</v>
      </c>
      <c r="V179" s="441">
        <f>'[6]Dec-20'!V185+T179</f>
        <v>0</v>
      </c>
      <c r="W179" s="441">
        <v>0</v>
      </c>
      <c r="X179" s="441">
        <v>0</v>
      </c>
      <c r="Y179" s="441">
        <f>'[6]Dec-20'!Y185+W179</f>
        <v>0</v>
      </c>
      <c r="Z179" s="441">
        <f>'[6]Dec-20'!Z185+X179</f>
        <v>0</v>
      </c>
      <c r="AA179" s="441">
        <f t="shared" si="44"/>
        <v>3</v>
      </c>
      <c r="AB179" s="441">
        <f t="shared" si="44"/>
        <v>0</v>
      </c>
      <c r="AC179" s="441">
        <f>AA179+AB179</f>
        <v>3</v>
      </c>
      <c r="AD179" s="441">
        <f t="shared" si="36"/>
        <v>162</v>
      </c>
      <c r="AE179" s="441">
        <f t="shared" si="37"/>
        <v>0</v>
      </c>
      <c r="AF179" s="441">
        <f t="shared" si="38"/>
        <v>162</v>
      </c>
      <c r="AG179" s="481">
        <f>'[6]Dec-20'!AF185+AC179</f>
        <v>162</v>
      </c>
      <c r="AH179" s="482">
        <f t="shared" si="39"/>
        <v>0</v>
      </c>
      <c r="AI179" s="413"/>
      <c r="AJ179" s="414"/>
      <c r="AK179" s="427"/>
      <c r="AM179" s="309"/>
      <c r="AN179" s="309"/>
      <c r="AO179" s="519"/>
      <c r="AP179" s="519"/>
      <c r="AQ179" s="267"/>
      <c r="AR179" s="267"/>
      <c r="AS179" s="267"/>
      <c r="AT179" s="267"/>
      <c r="AU179" s="267"/>
      <c r="AV179" s="267"/>
      <c r="AW179" s="267"/>
      <c r="AX179" s="267"/>
      <c r="AY179" s="267"/>
      <c r="AZ179" s="267"/>
    </row>
    <row r="180" spans="1:52" s="301" customFormat="1" ht="104.25" customHeight="1" x14ac:dyDescent="0.2">
      <c r="A180" s="417">
        <v>10</v>
      </c>
      <c r="B180" s="568" t="s">
        <v>297</v>
      </c>
      <c r="C180" s="441">
        <v>0</v>
      </c>
      <c r="D180" s="441">
        <v>0</v>
      </c>
      <c r="E180" s="441">
        <f>'[6]Dec-20'!E186+C180</f>
        <v>0</v>
      </c>
      <c r="F180" s="441">
        <f>'[6]Dec-20'!F186+D180</f>
        <v>0</v>
      </c>
      <c r="G180" s="441">
        <v>0</v>
      </c>
      <c r="H180" s="441">
        <v>0</v>
      </c>
      <c r="I180" s="441">
        <f>'[6]Dec-20'!I186+G180</f>
        <v>1</v>
      </c>
      <c r="J180" s="441">
        <f>'[6]Dec-20'!J186+H180</f>
        <v>0</v>
      </c>
      <c r="K180" s="441">
        <v>0</v>
      </c>
      <c r="L180" s="441">
        <v>0</v>
      </c>
      <c r="M180" s="441">
        <f>'[6]Dec-20'!M186+K180</f>
        <v>0</v>
      </c>
      <c r="N180" s="441">
        <f>'[6]Dec-20'!N186+L180</f>
        <v>0</v>
      </c>
      <c r="O180" s="441">
        <v>0</v>
      </c>
      <c r="P180" s="441">
        <v>0</v>
      </c>
      <c r="Q180" s="441">
        <f>'[6]Dec-20'!Q186+O180</f>
        <v>18</v>
      </c>
      <c r="R180" s="441">
        <f>'[6]Dec-20'!R186+P180</f>
        <v>0</v>
      </c>
      <c r="S180" s="441">
        <v>1</v>
      </c>
      <c r="T180" s="441">
        <v>0</v>
      </c>
      <c r="U180" s="441">
        <f>'[6]Dec-20'!U186+S180</f>
        <v>13</v>
      </c>
      <c r="V180" s="441">
        <f>'[6]Dec-20'!V186+T180</f>
        <v>0</v>
      </c>
      <c r="W180" s="441">
        <v>0</v>
      </c>
      <c r="X180" s="441">
        <v>0</v>
      </c>
      <c r="Y180" s="441">
        <f>'[6]Dec-20'!Y186+W180</f>
        <v>1</v>
      </c>
      <c r="Z180" s="441">
        <f>'[6]Dec-20'!Z186+X180</f>
        <v>0</v>
      </c>
      <c r="AA180" s="441">
        <f t="shared" si="44"/>
        <v>1</v>
      </c>
      <c r="AB180" s="441">
        <f t="shared" si="44"/>
        <v>0</v>
      </c>
      <c r="AC180" s="441">
        <f>AA180+AB180</f>
        <v>1</v>
      </c>
      <c r="AD180" s="441">
        <f t="shared" si="36"/>
        <v>33</v>
      </c>
      <c r="AE180" s="441">
        <f t="shared" si="37"/>
        <v>0</v>
      </c>
      <c r="AF180" s="441">
        <f t="shared" si="38"/>
        <v>33</v>
      </c>
      <c r="AG180" s="481">
        <f>'[6]Dec-20'!AF186+AC180</f>
        <v>33</v>
      </c>
      <c r="AH180" s="482">
        <f t="shared" si="39"/>
        <v>0</v>
      </c>
      <c r="AI180" s="413"/>
      <c r="AJ180" s="414"/>
      <c r="AK180" s="427"/>
      <c r="AM180" s="309"/>
      <c r="AN180" s="309"/>
      <c r="AO180" s="519"/>
      <c r="AP180" s="521"/>
      <c r="AQ180" s="267"/>
      <c r="AR180" s="267"/>
      <c r="AS180" s="267"/>
      <c r="AT180" s="267"/>
      <c r="AU180" s="267"/>
      <c r="AV180" s="267"/>
      <c r="AW180" s="267"/>
      <c r="AX180" s="267"/>
      <c r="AY180" s="267"/>
      <c r="AZ180" s="267"/>
    </row>
    <row r="181" spans="1:52" s="477" customFormat="1" ht="104.25" customHeight="1" x14ac:dyDescent="0.2">
      <c r="A181" s="689" t="s">
        <v>323</v>
      </c>
      <c r="B181" s="690"/>
      <c r="C181" s="429">
        <f>SUM(C177:C180)</f>
        <v>0</v>
      </c>
      <c r="D181" s="429">
        <f t="shared" ref="D181:AF181" si="45">SUM(D177:D180)</f>
        <v>0</v>
      </c>
      <c r="E181" s="429">
        <f t="shared" si="45"/>
        <v>1</v>
      </c>
      <c r="F181" s="429">
        <f t="shared" si="45"/>
        <v>0</v>
      </c>
      <c r="G181" s="429">
        <f t="shared" si="45"/>
        <v>0</v>
      </c>
      <c r="H181" s="429">
        <f t="shared" si="45"/>
        <v>0</v>
      </c>
      <c r="I181" s="429">
        <f t="shared" si="45"/>
        <v>8</v>
      </c>
      <c r="J181" s="429">
        <f t="shared" si="45"/>
        <v>0</v>
      </c>
      <c r="K181" s="429">
        <f t="shared" si="45"/>
        <v>4</v>
      </c>
      <c r="L181" s="429">
        <f t="shared" si="45"/>
        <v>0</v>
      </c>
      <c r="M181" s="429">
        <f t="shared" si="45"/>
        <v>95</v>
      </c>
      <c r="N181" s="429">
        <f t="shared" si="45"/>
        <v>0</v>
      </c>
      <c r="O181" s="429">
        <f t="shared" si="45"/>
        <v>9</v>
      </c>
      <c r="P181" s="429">
        <f t="shared" si="45"/>
        <v>0</v>
      </c>
      <c r="Q181" s="429">
        <f t="shared" si="45"/>
        <v>254</v>
      </c>
      <c r="R181" s="429">
        <f t="shared" si="45"/>
        <v>0</v>
      </c>
      <c r="S181" s="429">
        <f t="shared" si="45"/>
        <v>3</v>
      </c>
      <c r="T181" s="429">
        <f t="shared" si="45"/>
        <v>0</v>
      </c>
      <c r="U181" s="429">
        <f t="shared" si="45"/>
        <v>36</v>
      </c>
      <c r="V181" s="429">
        <f t="shared" si="45"/>
        <v>0</v>
      </c>
      <c r="W181" s="429">
        <f t="shared" si="45"/>
        <v>0</v>
      </c>
      <c r="X181" s="429">
        <f t="shared" si="45"/>
        <v>0</v>
      </c>
      <c r="Y181" s="429">
        <f t="shared" si="45"/>
        <v>1</v>
      </c>
      <c r="Z181" s="429">
        <f t="shared" si="45"/>
        <v>0</v>
      </c>
      <c r="AA181" s="429">
        <f>SUM(AA177:AA180)</f>
        <v>16</v>
      </c>
      <c r="AB181" s="429">
        <f>SUM(AB177:AB180)</f>
        <v>0</v>
      </c>
      <c r="AC181" s="429">
        <f>SUM(AC177:AC180)</f>
        <v>16</v>
      </c>
      <c r="AD181" s="429">
        <f t="shared" si="45"/>
        <v>395</v>
      </c>
      <c r="AE181" s="429">
        <f t="shared" si="45"/>
        <v>0</v>
      </c>
      <c r="AF181" s="429">
        <f t="shared" si="45"/>
        <v>395</v>
      </c>
      <c r="AG181" s="481">
        <f>'[6]Dec-20'!AF187+AC181</f>
        <v>395</v>
      </c>
      <c r="AH181" s="482">
        <f t="shared" si="39"/>
        <v>0</v>
      </c>
      <c r="AI181" s="92"/>
      <c r="AJ181" s="431"/>
      <c r="AK181" s="430"/>
      <c r="AL181" s="476"/>
      <c r="AM181" s="310"/>
      <c r="AN181" s="310"/>
      <c r="AO181" s="520"/>
      <c r="AP181" s="522"/>
      <c r="AQ181" s="499"/>
      <c r="AR181" s="499"/>
      <c r="AS181" s="499"/>
      <c r="AT181" s="499"/>
      <c r="AU181" s="499"/>
      <c r="AV181" s="499"/>
      <c r="AW181" s="499"/>
      <c r="AX181" s="499"/>
      <c r="AY181" s="499"/>
      <c r="AZ181" s="499"/>
    </row>
    <row r="182" spans="1:52" s="301" customFormat="1" ht="104.25" customHeight="1" x14ac:dyDescent="0.2">
      <c r="A182" s="417">
        <v>11</v>
      </c>
      <c r="B182" s="568" t="s">
        <v>298</v>
      </c>
      <c r="C182" s="441">
        <v>0</v>
      </c>
      <c r="D182" s="441">
        <v>0</v>
      </c>
      <c r="E182" s="441">
        <f>'[6]Dec-20'!E188+C182</f>
        <v>0</v>
      </c>
      <c r="F182" s="441">
        <f>'[6]Dec-20'!F188+D182</f>
        <v>0</v>
      </c>
      <c r="G182" s="441">
        <v>0</v>
      </c>
      <c r="H182" s="441">
        <v>0</v>
      </c>
      <c r="I182" s="441">
        <f>'[6]Dec-20'!I188+G182</f>
        <v>1</v>
      </c>
      <c r="J182" s="441">
        <f>'[6]Dec-20'!J188+H182</f>
        <v>0</v>
      </c>
      <c r="K182" s="441">
        <v>2</v>
      </c>
      <c r="L182" s="441">
        <v>0</v>
      </c>
      <c r="M182" s="441">
        <f>'[6]Dec-20'!M188+K182</f>
        <v>28</v>
      </c>
      <c r="N182" s="441">
        <f>'[6]Dec-20'!N188+L182</f>
        <v>0</v>
      </c>
      <c r="O182" s="441">
        <v>5</v>
      </c>
      <c r="P182" s="441">
        <v>0</v>
      </c>
      <c r="Q182" s="441">
        <f>'[6]Dec-20'!Q188+O182</f>
        <v>102</v>
      </c>
      <c r="R182" s="441">
        <f>'[6]Dec-20'!R188+P182</f>
        <v>0</v>
      </c>
      <c r="S182" s="441">
        <v>0</v>
      </c>
      <c r="T182" s="441">
        <v>0</v>
      </c>
      <c r="U182" s="441">
        <f>'[6]Dec-20'!U188+S182</f>
        <v>5</v>
      </c>
      <c r="V182" s="441">
        <f>'[6]Dec-20'!V188+T182</f>
        <v>0</v>
      </c>
      <c r="W182" s="441">
        <v>0</v>
      </c>
      <c r="X182" s="441">
        <v>0</v>
      </c>
      <c r="Y182" s="441">
        <f>'[6]Dec-20'!Y188+W182</f>
        <v>0</v>
      </c>
      <c r="Z182" s="441">
        <f>'[6]Dec-20'!Z188+X182</f>
        <v>0</v>
      </c>
      <c r="AA182" s="441">
        <f t="shared" ref="AA182:AB185" si="46">C182+G182+K182+O182+S182+W182</f>
        <v>7</v>
      </c>
      <c r="AB182" s="441">
        <f t="shared" si="46"/>
        <v>0</v>
      </c>
      <c r="AC182" s="441">
        <f>AA182+AB182</f>
        <v>7</v>
      </c>
      <c r="AD182" s="441">
        <f t="shared" si="36"/>
        <v>136</v>
      </c>
      <c r="AE182" s="441">
        <f t="shared" si="37"/>
        <v>0</v>
      </c>
      <c r="AF182" s="441">
        <f t="shared" si="38"/>
        <v>136</v>
      </c>
      <c r="AG182" s="481">
        <f>'[6]Dec-20'!AF188+AC182</f>
        <v>136</v>
      </c>
      <c r="AH182" s="482">
        <f t="shared" si="39"/>
        <v>0</v>
      </c>
      <c r="AI182" s="413"/>
      <c r="AJ182" s="414"/>
      <c r="AK182" s="427"/>
      <c r="AM182" s="309"/>
      <c r="AN182" s="309"/>
      <c r="AO182" s="519"/>
      <c r="AP182" s="519"/>
      <c r="AQ182" s="267"/>
      <c r="AR182" s="267"/>
      <c r="AS182" s="267"/>
      <c r="AT182" s="267"/>
      <c r="AU182" s="267"/>
      <c r="AV182" s="267"/>
      <c r="AW182" s="267"/>
      <c r="AX182" s="267"/>
      <c r="AY182" s="267"/>
      <c r="AZ182" s="267"/>
    </row>
    <row r="183" spans="1:52" s="301" customFormat="1" ht="104.25" customHeight="1" x14ac:dyDescent="0.2">
      <c r="A183" s="417">
        <v>12</v>
      </c>
      <c r="B183" s="568" t="s">
        <v>299</v>
      </c>
      <c r="C183" s="441">
        <v>0</v>
      </c>
      <c r="D183" s="441">
        <v>0</v>
      </c>
      <c r="E183" s="441">
        <f>'[6]Dec-20'!E189+C183</f>
        <v>0</v>
      </c>
      <c r="F183" s="441">
        <f>'[6]Dec-20'!F189+D183</f>
        <v>0</v>
      </c>
      <c r="G183" s="441">
        <v>0</v>
      </c>
      <c r="H183" s="441">
        <v>0</v>
      </c>
      <c r="I183" s="441">
        <f>'[6]Dec-20'!I189+G183</f>
        <v>1</v>
      </c>
      <c r="J183" s="441">
        <f>'[6]Dec-20'!J189+H183</f>
        <v>0</v>
      </c>
      <c r="K183" s="441">
        <v>2</v>
      </c>
      <c r="L183" s="441">
        <v>0</v>
      </c>
      <c r="M183" s="441">
        <f>'[6]Dec-20'!M189+K183</f>
        <v>6</v>
      </c>
      <c r="N183" s="441">
        <f>'[6]Dec-20'!N189+L183</f>
        <v>0</v>
      </c>
      <c r="O183" s="441">
        <v>0</v>
      </c>
      <c r="P183" s="441">
        <v>0</v>
      </c>
      <c r="Q183" s="441">
        <f>'[6]Dec-20'!Q189+O183</f>
        <v>25</v>
      </c>
      <c r="R183" s="441">
        <f>'[6]Dec-20'!R189+P183</f>
        <v>0</v>
      </c>
      <c r="S183" s="441">
        <v>0</v>
      </c>
      <c r="T183" s="441">
        <v>0</v>
      </c>
      <c r="U183" s="441">
        <f>'[6]Dec-20'!U189+S183</f>
        <v>13</v>
      </c>
      <c r="V183" s="441">
        <f>'[6]Dec-20'!V189+T183</f>
        <v>0</v>
      </c>
      <c r="W183" s="441">
        <v>0</v>
      </c>
      <c r="X183" s="441">
        <v>0</v>
      </c>
      <c r="Y183" s="441">
        <f>'[6]Dec-20'!Y189+W183</f>
        <v>2</v>
      </c>
      <c r="Z183" s="441">
        <f>'[6]Dec-20'!Z189+X183</f>
        <v>0</v>
      </c>
      <c r="AA183" s="441">
        <f t="shared" si="46"/>
        <v>2</v>
      </c>
      <c r="AB183" s="441">
        <f t="shared" si="46"/>
        <v>0</v>
      </c>
      <c r="AC183" s="441">
        <f>AA183+AB183</f>
        <v>2</v>
      </c>
      <c r="AD183" s="441">
        <f t="shared" si="36"/>
        <v>47</v>
      </c>
      <c r="AE183" s="441">
        <f t="shared" si="37"/>
        <v>0</v>
      </c>
      <c r="AF183" s="441">
        <f t="shared" si="38"/>
        <v>47</v>
      </c>
      <c r="AG183" s="481">
        <f>'[6]Dec-20'!AF189+AC183</f>
        <v>47</v>
      </c>
      <c r="AH183" s="482">
        <f t="shared" si="39"/>
        <v>0</v>
      </c>
      <c r="AI183" s="413"/>
      <c r="AJ183" s="414"/>
      <c r="AK183" s="427"/>
      <c r="AM183" s="309"/>
      <c r="AN183" s="309"/>
      <c r="AO183" s="519"/>
      <c r="AP183" s="519"/>
      <c r="AQ183" s="267"/>
      <c r="AR183" s="267"/>
      <c r="AS183" s="267"/>
      <c r="AT183" s="267"/>
      <c r="AU183" s="267"/>
      <c r="AV183" s="267"/>
      <c r="AW183" s="267"/>
      <c r="AX183" s="267"/>
      <c r="AY183" s="267"/>
      <c r="AZ183" s="267"/>
    </row>
    <row r="184" spans="1:52" s="301" customFormat="1" ht="104.25" customHeight="1" x14ac:dyDescent="0.2">
      <c r="A184" s="417">
        <v>13</v>
      </c>
      <c r="B184" s="568" t="s">
        <v>300</v>
      </c>
      <c r="C184" s="441">
        <v>0</v>
      </c>
      <c r="D184" s="441">
        <v>0</v>
      </c>
      <c r="E184" s="441">
        <f>'[6]Dec-20'!E190+C184</f>
        <v>8</v>
      </c>
      <c r="F184" s="441">
        <f>'[6]Dec-20'!F190+D184</f>
        <v>0</v>
      </c>
      <c r="G184" s="441">
        <v>0</v>
      </c>
      <c r="H184" s="441">
        <v>0</v>
      </c>
      <c r="I184" s="441">
        <f>'[6]Dec-20'!I190+G184</f>
        <v>5</v>
      </c>
      <c r="J184" s="441">
        <f>'[6]Dec-20'!J190+H184</f>
        <v>0</v>
      </c>
      <c r="K184" s="441">
        <v>4</v>
      </c>
      <c r="L184" s="441">
        <v>0</v>
      </c>
      <c r="M184" s="441">
        <f>'[6]Dec-20'!M190+K184</f>
        <v>35</v>
      </c>
      <c r="N184" s="441">
        <f>'[6]Dec-20'!N190+L184</f>
        <v>0</v>
      </c>
      <c r="O184" s="441">
        <v>1</v>
      </c>
      <c r="P184" s="441">
        <v>0</v>
      </c>
      <c r="Q184" s="441">
        <f>'[6]Dec-20'!Q190+O184</f>
        <v>81</v>
      </c>
      <c r="R184" s="441">
        <f>'[6]Dec-20'!R190+P184</f>
        <v>0</v>
      </c>
      <c r="S184" s="441">
        <v>0</v>
      </c>
      <c r="T184" s="441">
        <v>0</v>
      </c>
      <c r="U184" s="441">
        <f>'[6]Dec-20'!U190+S184</f>
        <v>6</v>
      </c>
      <c r="V184" s="441">
        <f>'[6]Dec-20'!V190+T184</f>
        <v>0</v>
      </c>
      <c r="W184" s="441">
        <v>0</v>
      </c>
      <c r="X184" s="441">
        <v>0</v>
      </c>
      <c r="Y184" s="441">
        <f>'[6]Dec-20'!Y190+W184</f>
        <v>0</v>
      </c>
      <c r="Z184" s="441">
        <f>'[6]Dec-20'!Z190+X184</f>
        <v>0</v>
      </c>
      <c r="AA184" s="441">
        <f t="shared" si="46"/>
        <v>5</v>
      </c>
      <c r="AB184" s="441">
        <f t="shared" si="46"/>
        <v>0</v>
      </c>
      <c r="AC184" s="441">
        <f>AA184+AB184</f>
        <v>5</v>
      </c>
      <c r="AD184" s="441">
        <f t="shared" si="36"/>
        <v>135</v>
      </c>
      <c r="AE184" s="441">
        <f t="shared" si="37"/>
        <v>0</v>
      </c>
      <c r="AF184" s="441">
        <f t="shared" si="38"/>
        <v>135</v>
      </c>
      <c r="AG184" s="481">
        <f>'[6]Dec-20'!AF190+AC184</f>
        <v>135</v>
      </c>
      <c r="AH184" s="482">
        <f t="shared" si="39"/>
        <v>0</v>
      </c>
      <c r="AI184" s="413"/>
      <c r="AJ184" s="414"/>
      <c r="AK184" s="427"/>
      <c r="AM184" s="309"/>
      <c r="AN184" s="309"/>
      <c r="AO184" s="519"/>
      <c r="AP184" s="519"/>
      <c r="AQ184" s="267"/>
      <c r="AR184" s="267"/>
      <c r="AS184" s="267"/>
      <c r="AT184" s="267"/>
      <c r="AU184" s="267"/>
      <c r="AV184" s="267"/>
      <c r="AW184" s="267"/>
      <c r="AX184" s="267"/>
      <c r="AY184" s="267"/>
      <c r="AZ184" s="267"/>
    </row>
    <row r="185" spans="1:52" s="301" customFormat="1" ht="104.25" customHeight="1" x14ac:dyDescent="0.2">
      <c r="A185" s="417">
        <v>14</v>
      </c>
      <c r="B185" s="568" t="s">
        <v>301</v>
      </c>
      <c r="C185" s="441">
        <v>0</v>
      </c>
      <c r="D185" s="441">
        <v>0</v>
      </c>
      <c r="E185" s="441">
        <f>'[6]Dec-20'!E191+C185</f>
        <v>1</v>
      </c>
      <c r="F185" s="441">
        <f>'[6]Dec-20'!F191+D185</f>
        <v>0</v>
      </c>
      <c r="G185" s="441">
        <v>0</v>
      </c>
      <c r="H185" s="441">
        <v>0</v>
      </c>
      <c r="I185" s="441">
        <f>'[6]Dec-20'!I191+G185</f>
        <v>2</v>
      </c>
      <c r="J185" s="441">
        <f>'[6]Dec-20'!J191+H185</f>
        <v>0</v>
      </c>
      <c r="K185" s="441">
        <v>0</v>
      </c>
      <c r="L185" s="441">
        <v>0</v>
      </c>
      <c r="M185" s="441">
        <f>'[6]Dec-20'!M191+K185</f>
        <v>38</v>
      </c>
      <c r="N185" s="441">
        <f>'[6]Dec-20'!N191+L185</f>
        <v>0</v>
      </c>
      <c r="O185" s="441">
        <v>1</v>
      </c>
      <c r="P185" s="441">
        <v>0</v>
      </c>
      <c r="Q185" s="441">
        <f>'[6]Dec-20'!Q191+O185</f>
        <v>55</v>
      </c>
      <c r="R185" s="441">
        <f>'[6]Dec-20'!R191+P185</f>
        <v>0</v>
      </c>
      <c r="S185" s="441">
        <v>0</v>
      </c>
      <c r="T185" s="441">
        <v>0</v>
      </c>
      <c r="U185" s="441">
        <f>'[6]Dec-20'!U191+S185</f>
        <v>4</v>
      </c>
      <c r="V185" s="441">
        <f>'[6]Dec-20'!V191+T185</f>
        <v>0</v>
      </c>
      <c r="W185" s="441">
        <v>0</v>
      </c>
      <c r="X185" s="441">
        <v>0</v>
      </c>
      <c r="Y185" s="441">
        <f>'[6]Dec-20'!Y191+W185</f>
        <v>0</v>
      </c>
      <c r="Z185" s="441">
        <f>'[6]Dec-20'!Z191+X185</f>
        <v>0</v>
      </c>
      <c r="AA185" s="441">
        <f t="shared" si="46"/>
        <v>1</v>
      </c>
      <c r="AB185" s="441">
        <f t="shared" si="46"/>
        <v>0</v>
      </c>
      <c r="AC185" s="441">
        <f>AA185+AB185</f>
        <v>1</v>
      </c>
      <c r="AD185" s="441">
        <f t="shared" si="36"/>
        <v>100</v>
      </c>
      <c r="AE185" s="441">
        <f t="shared" si="37"/>
        <v>0</v>
      </c>
      <c r="AF185" s="441">
        <f t="shared" si="38"/>
        <v>100</v>
      </c>
      <c r="AG185" s="481">
        <f>'[6]Dec-20'!AF191+AC185</f>
        <v>100</v>
      </c>
      <c r="AH185" s="482">
        <f t="shared" si="39"/>
        <v>0</v>
      </c>
      <c r="AI185" s="413"/>
      <c r="AJ185" s="414"/>
      <c r="AK185" s="427"/>
      <c r="AM185" s="309"/>
      <c r="AN185" s="309"/>
      <c r="AO185" s="519"/>
      <c r="AP185" s="519"/>
      <c r="AQ185" s="267"/>
      <c r="AR185" s="267"/>
      <c r="AS185" s="267"/>
      <c r="AT185" s="267"/>
      <c r="AU185" s="267"/>
      <c r="AV185" s="267"/>
      <c r="AW185" s="267"/>
      <c r="AX185" s="267"/>
      <c r="AY185" s="267"/>
      <c r="AZ185" s="267"/>
    </row>
    <row r="186" spans="1:52" s="477" customFormat="1" ht="104.25" customHeight="1" x14ac:dyDescent="0.2">
      <c r="A186" s="689" t="s">
        <v>324</v>
      </c>
      <c r="B186" s="690"/>
      <c r="C186" s="429">
        <f t="shared" ref="C186:AF186" si="47">SUM(C182:C185)</f>
        <v>0</v>
      </c>
      <c r="D186" s="429">
        <f t="shared" si="47"/>
        <v>0</v>
      </c>
      <c r="E186" s="429">
        <f t="shared" si="47"/>
        <v>9</v>
      </c>
      <c r="F186" s="429">
        <f t="shared" si="47"/>
        <v>0</v>
      </c>
      <c r="G186" s="429">
        <f t="shared" si="47"/>
        <v>0</v>
      </c>
      <c r="H186" s="429">
        <f t="shared" si="47"/>
        <v>0</v>
      </c>
      <c r="I186" s="429">
        <f t="shared" si="47"/>
        <v>9</v>
      </c>
      <c r="J186" s="429">
        <f t="shared" si="47"/>
        <v>0</v>
      </c>
      <c r="K186" s="429">
        <f t="shared" si="47"/>
        <v>8</v>
      </c>
      <c r="L186" s="429">
        <f t="shared" si="47"/>
        <v>0</v>
      </c>
      <c r="M186" s="429">
        <f t="shared" si="47"/>
        <v>107</v>
      </c>
      <c r="N186" s="429">
        <f t="shared" si="47"/>
        <v>0</v>
      </c>
      <c r="O186" s="429">
        <f t="shared" si="47"/>
        <v>7</v>
      </c>
      <c r="P186" s="429">
        <f t="shared" si="47"/>
        <v>0</v>
      </c>
      <c r="Q186" s="429">
        <f t="shared" si="47"/>
        <v>263</v>
      </c>
      <c r="R186" s="429">
        <f t="shared" si="47"/>
        <v>0</v>
      </c>
      <c r="S186" s="429">
        <f t="shared" si="47"/>
        <v>0</v>
      </c>
      <c r="T186" s="429">
        <f t="shared" si="47"/>
        <v>0</v>
      </c>
      <c r="U186" s="429">
        <f t="shared" si="47"/>
        <v>28</v>
      </c>
      <c r="V186" s="429">
        <f t="shared" si="47"/>
        <v>0</v>
      </c>
      <c r="W186" s="429">
        <f t="shared" si="47"/>
        <v>0</v>
      </c>
      <c r="X186" s="429">
        <f t="shared" si="47"/>
        <v>0</v>
      </c>
      <c r="Y186" s="429">
        <f t="shared" si="47"/>
        <v>2</v>
      </c>
      <c r="Z186" s="429">
        <f t="shared" si="47"/>
        <v>0</v>
      </c>
      <c r="AA186" s="429">
        <f>SUM(AA182:AA185)</f>
        <v>15</v>
      </c>
      <c r="AB186" s="429">
        <f>SUM(AB182:AB185)</f>
        <v>0</v>
      </c>
      <c r="AC186" s="429">
        <f>SUM(AC182:AC185)</f>
        <v>15</v>
      </c>
      <c r="AD186" s="429">
        <f t="shared" si="47"/>
        <v>418</v>
      </c>
      <c r="AE186" s="429">
        <f t="shared" si="47"/>
        <v>0</v>
      </c>
      <c r="AF186" s="429">
        <f t="shared" si="47"/>
        <v>418</v>
      </c>
      <c r="AG186" s="481">
        <f>'[6]Dec-20'!AF192+AC186</f>
        <v>418</v>
      </c>
      <c r="AH186" s="482">
        <f t="shared" si="39"/>
        <v>0</v>
      </c>
      <c r="AI186" s="370"/>
      <c r="AJ186" s="431"/>
      <c r="AK186" s="430"/>
      <c r="AL186" s="476"/>
      <c r="AM186" s="310"/>
      <c r="AN186" s="310"/>
      <c r="AO186" s="520"/>
      <c r="AP186" s="520"/>
      <c r="AQ186" s="499"/>
      <c r="AR186" s="499"/>
      <c r="AS186" s="499"/>
      <c r="AT186" s="499"/>
      <c r="AU186" s="499"/>
      <c r="AV186" s="499"/>
      <c r="AW186" s="499"/>
      <c r="AX186" s="499"/>
      <c r="AY186" s="499"/>
      <c r="AZ186" s="499"/>
    </row>
    <row r="187" spans="1:52" s="477" customFormat="1" ht="212.25" customHeight="1" x14ac:dyDescent="0.2">
      <c r="A187" s="689" t="s">
        <v>325</v>
      </c>
      <c r="B187" s="690"/>
      <c r="C187" s="429">
        <f>SUM(C186,C181)</f>
        <v>0</v>
      </c>
      <c r="D187" s="429">
        <f t="shared" ref="D187:AF187" si="48">SUM(D186,D181)</f>
        <v>0</v>
      </c>
      <c r="E187" s="429">
        <f t="shared" si="48"/>
        <v>10</v>
      </c>
      <c r="F187" s="429">
        <f t="shared" si="48"/>
        <v>0</v>
      </c>
      <c r="G187" s="429">
        <f t="shared" si="48"/>
        <v>0</v>
      </c>
      <c r="H187" s="429">
        <f t="shared" si="48"/>
        <v>0</v>
      </c>
      <c r="I187" s="429">
        <f t="shared" si="48"/>
        <v>17</v>
      </c>
      <c r="J187" s="429">
        <f t="shared" si="48"/>
        <v>0</v>
      </c>
      <c r="K187" s="429">
        <f t="shared" si="48"/>
        <v>12</v>
      </c>
      <c r="L187" s="429">
        <f t="shared" si="48"/>
        <v>0</v>
      </c>
      <c r="M187" s="429">
        <f t="shared" si="48"/>
        <v>202</v>
      </c>
      <c r="N187" s="429">
        <f t="shared" si="48"/>
        <v>0</v>
      </c>
      <c r="O187" s="429">
        <f t="shared" si="48"/>
        <v>16</v>
      </c>
      <c r="P187" s="429">
        <f t="shared" si="48"/>
        <v>0</v>
      </c>
      <c r="Q187" s="429">
        <f t="shared" si="48"/>
        <v>517</v>
      </c>
      <c r="R187" s="429">
        <f t="shared" si="48"/>
        <v>0</v>
      </c>
      <c r="S187" s="429">
        <f t="shared" si="48"/>
        <v>3</v>
      </c>
      <c r="T187" s="429">
        <f t="shared" si="48"/>
        <v>0</v>
      </c>
      <c r="U187" s="429">
        <f t="shared" si="48"/>
        <v>64</v>
      </c>
      <c r="V187" s="429">
        <f t="shared" si="48"/>
        <v>0</v>
      </c>
      <c r="W187" s="429">
        <f t="shared" si="48"/>
        <v>0</v>
      </c>
      <c r="X187" s="429">
        <f t="shared" si="48"/>
        <v>0</v>
      </c>
      <c r="Y187" s="429">
        <f t="shared" si="48"/>
        <v>3</v>
      </c>
      <c r="Z187" s="429">
        <f t="shared" si="48"/>
        <v>0</v>
      </c>
      <c r="AA187" s="429">
        <f>SUM(AA186,AA181)</f>
        <v>31</v>
      </c>
      <c r="AB187" s="429">
        <f>SUM(AB186,AB181)</f>
        <v>0</v>
      </c>
      <c r="AC187" s="429">
        <f>SUM(AC186,AC181)</f>
        <v>31</v>
      </c>
      <c r="AD187" s="429">
        <f t="shared" si="48"/>
        <v>813</v>
      </c>
      <c r="AE187" s="429">
        <f t="shared" si="48"/>
        <v>0</v>
      </c>
      <c r="AF187" s="429">
        <f t="shared" si="48"/>
        <v>813</v>
      </c>
      <c r="AG187" s="481">
        <f>'[6]Dec-20'!AF193+AC187</f>
        <v>813</v>
      </c>
      <c r="AH187" s="482">
        <f t="shared" si="39"/>
        <v>0</v>
      </c>
      <c r="AI187" s="101"/>
      <c r="AJ187" s="483"/>
      <c r="AK187" s="476"/>
      <c r="AL187" s="476"/>
      <c r="AM187" s="310"/>
      <c r="AN187" s="310"/>
      <c r="AO187" s="520"/>
      <c r="AP187" s="520"/>
      <c r="AQ187" s="499"/>
      <c r="AR187" s="499"/>
      <c r="AS187" s="499"/>
      <c r="AT187" s="499"/>
      <c r="AU187" s="499"/>
      <c r="AV187" s="499"/>
      <c r="AW187" s="499"/>
      <c r="AX187" s="499"/>
      <c r="AY187" s="499"/>
      <c r="AZ187" s="499"/>
    </row>
    <row r="188" spans="1:52" s="301" customFormat="1" ht="104.25" customHeight="1" x14ac:dyDescent="0.2">
      <c r="A188" s="417">
        <v>15</v>
      </c>
      <c r="B188" s="568" t="s">
        <v>302</v>
      </c>
      <c r="C188" s="441">
        <v>2</v>
      </c>
      <c r="D188" s="441">
        <v>15</v>
      </c>
      <c r="E188" s="441">
        <f>'[6]Dec-20'!E194+C188</f>
        <v>17</v>
      </c>
      <c r="F188" s="441">
        <f>'[6]Dec-20'!F194+D188</f>
        <v>265</v>
      </c>
      <c r="G188" s="441">
        <v>2</v>
      </c>
      <c r="H188" s="441">
        <v>17</v>
      </c>
      <c r="I188" s="441">
        <f>'[6]Dec-20'!I194+G188</f>
        <v>14</v>
      </c>
      <c r="J188" s="441">
        <f>'[6]Dec-20'!J194+H188</f>
        <v>303</v>
      </c>
      <c r="K188" s="441">
        <v>0</v>
      </c>
      <c r="L188" s="441">
        <v>11</v>
      </c>
      <c r="M188" s="441">
        <f>'[6]Dec-20'!M194+K188</f>
        <v>30</v>
      </c>
      <c r="N188" s="441">
        <f>'[6]Dec-20'!N194+L188</f>
        <v>207</v>
      </c>
      <c r="O188" s="441">
        <v>0</v>
      </c>
      <c r="P188" s="441">
        <v>0</v>
      </c>
      <c r="Q188" s="441">
        <f>'[6]Dec-20'!Q194+O188</f>
        <v>13</v>
      </c>
      <c r="R188" s="441">
        <f>'[6]Dec-20'!R194+P188</f>
        <v>12</v>
      </c>
      <c r="S188" s="441">
        <v>0</v>
      </c>
      <c r="T188" s="441">
        <v>0</v>
      </c>
      <c r="U188" s="441">
        <f>'[6]Dec-20'!U194+S188</f>
        <v>0</v>
      </c>
      <c r="V188" s="441">
        <f>'[6]Dec-20'!V194+T188</f>
        <v>0</v>
      </c>
      <c r="W188" s="441">
        <v>0</v>
      </c>
      <c r="X188" s="441">
        <v>0</v>
      </c>
      <c r="Y188" s="441">
        <f>'[6]Dec-20'!Y194+W188</f>
        <v>0</v>
      </c>
      <c r="Z188" s="441">
        <f>'[6]Dec-20'!Z194+X188</f>
        <v>0</v>
      </c>
      <c r="AA188" s="441">
        <f>C188+G188+K188+O188+S188+W188</f>
        <v>4</v>
      </c>
      <c r="AB188" s="441">
        <f>D188+H188+L188+P188+T188+X188</f>
        <v>43</v>
      </c>
      <c r="AC188" s="441">
        <f>AA188+AB188</f>
        <v>47</v>
      </c>
      <c r="AD188" s="441">
        <f t="shared" si="36"/>
        <v>74</v>
      </c>
      <c r="AE188" s="441">
        <f t="shared" si="37"/>
        <v>787</v>
      </c>
      <c r="AF188" s="441">
        <f t="shared" si="38"/>
        <v>861</v>
      </c>
      <c r="AG188" s="481">
        <f>'[6]Dec-20'!AF194+AC188</f>
        <v>861</v>
      </c>
      <c r="AH188" s="482">
        <f t="shared" si="39"/>
        <v>0</v>
      </c>
      <c r="AI188" s="413"/>
      <c r="AJ188" s="414"/>
      <c r="AK188" s="427"/>
      <c r="AL188" s="427"/>
      <c r="AM188" s="309"/>
      <c r="AN188" s="309"/>
      <c r="AO188" s="309"/>
      <c r="AP188" s="309"/>
    </row>
    <row r="189" spans="1:52" s="301" customFormat="1" ht="104.25" customHeight="1" x14ac:dyDescent="0.2">
      <c r="A189" s="417">
        <v>16</v>
      </c>
      <c r="B189" s="568" t="s">
        <v>303</v>
      </c>
      <c r="C189" s="441">
        <v>0</v>
      </c>
      <c r="D189" s="441">
        <v>14</v>
      </c>
      <c r="E189" s="441">
        <f>'[6]Dec-20'!E195+C189</f>
        <v>31</v>
      </c>
      <c r="F189" s="441">
        <f>'[6]Dec-20'!F195+D189</f>
        <v>240</v>
      </c>
      <c r="G189" s="441">
        <v>3</v>
      </c>
      <c r="H189" s="441">
        <v>15</v>
      </c>
      <c r="I189" s="441">
        <f>'[6]Dec-20'!I195+G189</f>
        <v>97</v>
      </c>
      <c r="J189" s="441">
        <f>'[6]Dec-20'!J195+H189</f>
        <v>382</v>
      </c>
      <c r="K189" s="441">
        <v>3</v>
      </c>
      <c r="L189" s="441">
        <v>13</v>
      </c>
      <c r="M189" s="441">
        <f>'[6]Dec-20'!M195+K189</f>
        <v>98</v>
      </c>
      <c r="N189" s="441">
        <f>'[6]Dec-20'!N195+L189</f>
        <v>256</v>
      </c>
      <c r="O189" s="441">
        <v>1</v>
      </c>
      <c r="P189" s="441">
        <v>0</v>
      </c>
      <c r="Q189" s="441">
        <f>'[6]Dec-20'!Q195+O189</f>
        <v>11</v>
      </c>
      <c r="R189" s="441">
        <f>'[6]Dec-20'!R195+P189</f>
        <v>12</v>
      </c>
      <c r="S189" s="441">
        <v>0</v>
      </c>
      <c r="T189" s="441">
        <v>0</v>
      </c>
      <c r="U189" s="441">
        <f>'[6]Dec-20'!U195+S189</f>
        <v>0</v>
      </c>
      <c r="V189" s="441">
        <f>'[6]Dec-20'!V195+T189</f>
        <v>0</v>
      </c>
      <c r="W189" s="441">
        <v>0</v>
      </c>
      <c r="X189" s="441">
        <v>0</v>
      </c>
      <c r="Y189" s="441">
        <f>'[6]Dec-20'!Y195+W189</f>
        <v>0</v>
      </c>
      <c r="Z189" s="441">
        <f>'[6]Dec-20'!Z195+X189</f>
        <v>0</v>
      </c>
      <c r="AA189" s="441">
        <f>C189+G189+K189+O189+S189+W189</f>
        <v>7</v>
      </c>
      <c r="AB189" s="441">
        <f>D189+H189+L189+P189+T189+X189</f>
        <v>42</v>
      </c>
      <c r="AC189" s="441">
        <f>AA189+AB189</f>
        <v>49</v>
      </c>
      <c r="AD189" s="441">
        <f t="shared" si="36"/>
        <v>237</v>
      </c>
      <c r="AE189" s="441">
        <f t="shared" si="37"/>
        <v>890</v>
      </c>
      <c r="AF189" s="441">
        <f t="shared" si="38"/>
        <v>1127</v>
      </c>
      <c r="AG189" s="481">
        <f>'[6]Dec-20'!AF195+AC189</f>
        <v>1127</v>
      </c>
      <c r="AH189" s="482">
        <f t="shared" si="39"/>
        <v>0</v>
      </c>
      <c r="AI189" s="413"/>
      <c r="AJ189" s="414"/>
      <c r="AK189" s="427"/>
      <c r="AL189" s="427"/>
      <c r="AM189" s="309"/>
      <c r="AN189" s="309"/>
      <c r="AO189" s="309"/>
      <c r="AP189" s="309"/>
    </row>
    <row r="190" spans="1:52" s="477" customFormat="1" ht="104.25" customHeight="1" x14ac:dyDescent="0.2">
      <c r="A190" s="689" t="s">
        <v>326</v>
      </c>
      <c r="B190" s="690"/>
      <c r="C190" s="429">
        <f>SUM(C188:C189)</f>
        <v>2</v>
      </c>
      <c r="D190" s="429">
        <f t="shared" ref="D190:AF190" si="49">SUM(D188:D189)</f>
        <v>29</v>
      </c>
      <c r="E190" s="429">
        <f t="shared" si="49"/>
        <v>48</v>
      </c>
      <c r="F190" s="429">
        <f t="shared" si="49"/>
        <v>505</v>
      </c>
      <c r="G190" s="429">
        <f t="shared" si="49"/>
        <v>5</v>
      </c>
      <c r="H190" s="429">
        <f t="shared" si="49"/>
        <v>32</v>
      </c>
      <c r="I190" s="429">
        <f t="shared" si="49"/>
        <v>111</v>
      </c>
      <c r="J190" s="429">
        <f t="shared" si="49"/>
        <v>685</v>
      </c>
      <c r="K190" s="429">
        <f t="shared" si="49"/>
        <v>3</v>
      </c>
      <c r="L190" s="429">
        <f t="shared" si="49"/>
        <v>24</v>
      </c>
      <c r="M190" s="429">
        <f t="shared" si="49"/>
        <v>128</v>
      </c>
      <c r="N190" s="429">
        <f t="shared" si="49"/>
        <v>463</v>
      </c>
      <c r="O190" s="429">
        <f t="shared" si="49"/>
        <v>1</v>
      </c>
      <c r="P190" s="429">
        <f t="shared" si="49"/>
        <v>0</v>
      </c>
      <c r="Q190" s="429">
        <f t="shared" si="49"/>
        <v>24</v>
      </c>
      <c r="R190" s="429">
        <f t="shared" si="49"/>
        <v>24</v>
      </c>
      <c r="S190" s="429">
        <f t="shared" si="49"/>
        <v>0</v>
      </c>
      <c r="T190" s="429">
        <f t="shared" si="49"/>
        <v>0</v>
      </c>
      <c r="U190" s="429">
        <f t="shared" si="49"/>
        <v>0</v>
      </c>
      <c r="V190" s="429">
        <f t="shared" si="49"/>
        <v>0</v>
      </c>
      <c r="W190" s="429">
        <f t="shared" si="49"/>
        <v>0</v>
      </c>
      <c r="X190" s="429">
        <f t="shared" si="49"/>
        <v>0</v>
      </c>
      <c r="Y190" s="429">
        <f t="shared" si="49"/>
        <v>0</v>
      </c>
      <c r="Z190" s="429">
        <f t="shared" si="49"/>
        <v>0</v>
      </c>
      <c r="AA190" s="429">
        <f>SUM(AA188:AA189)</f>
        <v>11</v>
      </c>
      <c r="AB190" s="429">
        <f>SUM(AB188:AB189)</f>
        <v>85</v>
      </c>
      <c r="AC190" s="429">
        <f>SUM(AC188:AC189)</f>
        <v>96</v>
      </c>
      <c r="AD190" s="429">
        <f t="shared" si="49"/>
        <v>311</v>
      </c>
      <c r="AE190" s="429">
        <f t="shared" si="49"/>
        <v>1677</v>
      </c>
      <c r="AF190" s="429">
        <f t="shared" si="49"/>
        <v>1988</v>
      </c>
      <c r="AG190" s="481">
        <f>'[6]Dec-20'!AF196+AC190</f>
        <v>1988</v>
      </c>
      <c r="AH190" s="482">
        <f t="shared" si="39"/>
        <v>0</v>
      </c>
      <c r="AI190" s="101"/>
      <c r="AJ190" s="103"/>
      <c r="AK190" s="199"/>
      <c r="AL190" s="199"/>
      <c r="AM190" s="310"/>
      <c r="AN190" s="310"/>
      <c r="AO190" s="310"/>
      <c r="AP190" s="310"/>
    </row>
    <row r="191" spans="1:52" s="301" customFormat="1" ht="104.25" customHeight="1" x14ac:dyDescent="0.2">
      <c r="A191" s="417">
        <v>17</v>
      </c>
      <c r="B191" s="568" t="s">
        <v>304</v>
      </c>
      <c r="C191" s="441">
        <v>1</v>
      </c>
      <c r="D191" s="441">
        <v>39</v>
      </c>
      <c r="E191" s="441">
        <f>'[6]Dec-20'!E197+C191</f>
        <v>26</v>
      </c>
      <c r="F191" s="441">
        <f>'[6]Dec-20'!F197+D191</f>
        <v>345</v>
      </c>
      <c r="G191" s="441">
        <v>3</v>
      </c>
      <c r="H191" s="441">
        <v>1</v>
      </c>
      <c r="I191" s="441">
        <f>'[6]Dec-20'!I197+G191</f>
        <v>42</v>
      </c>
      <c r="J191" s="441">
        <f>'[6]Dec-20'!J197+H191</f>
        <v>29</v>
      </c>
      <c r="K191" s="441">
        <v>0</v>
      </c>
      <c r="L191" s="441">
        <v>0</v>
      </c>
      <c r="M191" s="441">
        <f>'[6]Dec-20'!M197+K191</f>
        <v>46</v>
      </c>
      <c r="N191" s="441">
        <f>'[6]Dec-20'!N197+L191</f>
        <v>15</v>
      </c>
      <c r="O191" s="441">
        <v>1</v>
      </c>
      <c r="P191" s="441">
        <v>0</v>
      </c>
      <c r="Q191" s="441">
        <f>'[6]Dec-20'!Q197+O191</f>
        <v>9</v>
      </c>
      <c r="R191" s="441">
        <f>'[6]Dec-20'!R197+P191</f>
        <v>0</v>
      </c>
      <c r="S191" s="441">
        <v>0</v>
      </c>
      <c r="T191" s="441">
        <v>0</v>
      </c>
      <c r="U191" s="441">
        <f>'[6]Dec-20'!U197+S191</f>
        <v>0</v>
      </c>
      <c r="V191" s="441">
        <f>'[6]Dec-20'!V197+T191</f>
        <v>0</v>
      </c>
      <c r="W191" s="441">
        <v>0</v>
      </c>
      <c r="X191" s="441">
        <v>0</v>
      </c>
      <c r="Y191" s="441">
        <f>'[6]Dec-20'!Y197+W191</f>
        <v>0</v>
      </c>
      <c r="Z191" s="441">
        <f>'[6]Dec-20'!Z197+X191</f>
        <v>0</v>
      </c>
      <c r="AA191" s="441">
        <f t="shared" ref="AA191:AB194" si="50">C191+G191+K191+O191+S191+W191</f>
        <v>5</v>
      </c>
      <c r="AB191" s="441">
        <f t="shared" si="50"/>
        <v>40</v>
      </c>
      <c r="AC191" s="441">
        <f>AA191+AB191</f>
        <v>45</v>
      </c>
      <c r="AD191" s="441">
        <f t="shared" si="36"/>
        <v>123</v>
      </c>
      <c r="AE191" s="441">
        <f t="shared" si="37"/>
        <v>389</v>
      </c>
      <c r="AF191" s="441">
        <f t="shared" si="38"/>
        <v>512</v>
      </c>
      <c r="AG191" s="481">
        <f>'[6]Dec-20'!AF197+AC191</f>
        <v>512</v>
      </c>
      <c r="AH191" s="482">
        <f t="shared" si="39"/>
        <v>0</v>
      </c>
      <c r="AI191" s="413"/>
      <c r="AJ191" s="414"/>
      <c r="AK191" s="427"/>
      <c r="AL191" s="427"/>
      <c r="AM191" s="309"/>
      <c r="AN191" s="309"/>
      <c r="AO191" s="309"/>
      <c r="AP191" s="309"/>
    </row>
    <row r="192" spans="1:52" s="301" customFormat="1" ht="104.25" customHeight="1" x14ac:dyDescent="0.2">
      <c r="A192" s="417">
        <v>18</v>
      </c>
      <c r="B192" s="568" t="s">
        <v>305</v>
      </c>
      <c r="C192" s="441">
        <v>1</v>
      </c>
      <c r="D192" s="441">
        <v>15</v>
      </c>
      <c r="E192" s="441">
        <f>'[6]Dec-20'!E198+C192</f>
        <v>31</v>
      </c>
      <c r="F192" s="441">
        <f>'[6]Dec-20'!F198+D192</f>
        <v>231</v>
      </c>
      <c r="G192" s="441">
        <v>0</v>
      </c>
      <c r="H192" s="441">
        <v>10</v>
      </c>
      <c r="I192" s="441">
        <f>'[6]Dec-20'!I198+G192</f>
        <v>40</v>
      </c>
      <c r="J192" s="441">
        <f>'[6]Dec-20'!J198+H192</f>
        <v>105</v>
      </c>
      <c r="K192" s="441">
        <v>0</v>
      </c>
      <c r="L192" s="441">
        <v>2</v>
      </c>
      <c r="M192" s="441">
        <f>'[6]Dec-20'!M198+K192</f>
        <v>58</v>
      </c>
      <c r="N192" s="441">
        <f>'[6]Dec-20'!N198+L192</f>
        <v>101</v>
      </c>
      <c r="O192" s="441">
        <v>0</v>
      </c>
      <c r="P192" s="441">
        <v>0</v>
      </c>
      <c r="Q192" s="441">
        <f>'[6]Dec-20'!Q198+O192</f>
        <v>2</v>
      </c>
      <c r="R192" s="441">
        <f>'[6]Dec-20'!R198+P192</f>
        <v>9</v>
      </c>
      <c r="S192" s="441">
        <v>0</v>
      </c>
      <c r="T192" s="441">
        <v>0</v>
      </c>
      <c r="U192" s="441">
        <f>'[6]Dec-20'!U198+S192</f>
        <v>0</v>
      </c>
      <c r="V192" s="441">
        <f>'[6]Dec-20'!V198+T192</f>
        <v>0</v>
      </c>
      <c r="W192" s="441">
        <v>0</v>
      </c>
      <c r="X192" s="441">
        <v>0</v>
      </c>
      <c r="Y192" s="441">
        <f>'[6]Dec-20'!Y198+W192</f>
        <v>0</v>
      </c>
      <c r="Z192" s="441">
        <f>'[6]Dec-20'!Z198+X192</f>
        <v>0</v>
      </c>
      <c r="AA192" s="441">
        <f t="shared" si="50"/>
        <v>1</v>
      </c>
      <c r="AB192" s="441">
        <f t="shared" si="50"/>
        <v>27</v>
      </c>
      <c r="AC192" s="441">
        <f>AA192+AB192</f>
        <v>28</v>
      </c>
      <c r="AD192" s="441">
        <f t="shared" si="36"/>
        <v>131</v>
      </c>
      <c r="AE192" s="441">
        <f t="shared" si="37"/>
        <v>446</v>
      </c>
      <c r="AF192" s="441">
        <f t="shared" si="38"/>
        <v>577</v>
      </c>
      <c r="AG192" s="481">
        <f>'[6]Dec-20'!AF198+AC192</f>
        <v>577</v>
      </c>
      <c r="AH192" s="482">
        <f t="shared" si="39"/>
        <v>0</v>
      </c>
      <c r="AI192" s="413"/>
      <c r="AJ192" s="414"/>
      <c r="AK192" s="427"/>
      <c r="AL192" s="427"/>
      <c r="AM192" s="309"/>
      <c r="AN192" s="309"/>
      <c r="AO192" s="309"/>
      <c r="AP192" s="309"/>
    </row>
    <row r="193" spans="1:42" s="301" customFormat="1" ht="104.25" customHeight="1" x14ac:dyDescent="0.2">
      <c r="A193" s="417">
        <v>19</v>
      </c>
      <c r="B193" s="568" t="s">
        <v>307</v>
      </c>
      <c r="C193" s="441">
        <v>0</v>
      </c>
      <c r="D193" s="441">
        <v>38</v>
      </c>
      <c r="E193" s="441">
        <f>'[6]Dec-20'!E199+C193</f>
        <v>0</v>
      </c>
      <c r="F193" s="441">
        <f>'[6]Dec-20'!F199+D193</f>
        <v>353</v>
      </c>
      <c r="G193" s="441">
        <v>0</v>
      </c>
      <c r="H193" s="441">
        <v>4</v>
      </c>
      <c r="I193" s="441">
        <f>'[6]Dec-20'!I199+G193</f>
        <v>0</v>
      </c>
      <c r="J193" s="441">
        <f>'[6]Dec-20'!J199+H193</f>
        <v>128</v>
      </c>
      <c r="K193" s="441">
        <v>0</v>
      </c>
      <c r="L193" s="441">
        <v>4</v>
      </c>
      <c r="M193" s="441">
        <f>'[6]Dec-20'!M199+K193</f>
        <v>5</v>
      </c>
      <c r="N193" s="441">
        <f>'[6]Dec-20'!N199+L193</f>
        <v>66</v>
      </c>
      <c r="O193" s="441">
        <v>2</v>
      </c>
      <c r="P193" s="441">
        <v>0</v>
      </c>
      <c r="Q193" s="441">
        <f>'[6]Dec-20'!Q199+O193</f>
        <v>9</v>
      </c>
      <c r="R193" s="441">
        <f>'[6]Dec-20'!R199+P193</f>
        <v>1</v>
      </c>
      <c r="S193" s="441">
        <v>0</v>
      </c>
      <c r="T193" s="441">
        <v>0</v>
      </c>
      <c r="U193" s="441">
        <f>'[6]Dec-20'!U199+S193</f>
        <v>0</v>
      </c>
      <c r="V193" s="441">
        <f>'[6]Dec-20'!V199+T193</f>
        <v>0</v>
      </c>
      <c r="W193" s="441">
        <v>0</v>
      </c>
      <c r="X193" s="441">
        <v>0</v>
      </c>
      <c r="Y193" s="441">
        <f>'[6]Dec-20'!Y199+W193</f>
        <v>0</v>
      </c>
      <c r="Z193" s="441">
        <f>'[6]Dec-20'!Z199+X193</f>
        <v>0</v>
      </c>
      <c r="AA193" s="441">
        <f t="shared" si="50"/>
        <v>2</v>
      </c>
      <c r="AB193" s="441">
        <f t="shared" si="50"/>
        <v>46</v>
      </c>
      <c r="AC193" s="441">
        <f>AA193+AB193</f>
        <v>48</v>
      </c>
      <c r="AD193" s="441">
        <f t="shared" si="36"/>
        <v>14</v>
      </c>
      <c r="AE193" s="441">
        <f t="shared" si="37"/>
        <v>548</v>
      </c>
      <c r="AF193" s="441">
        <f t="shared" si="38"/>
        <v>562</v>
      </c>
      <c r="AG193" s="481">
        <f>'[6]Dec-20'!AF199+AC193</f>
        <v>562</v>
      </c>
      <c r="AH193" s="482">
        <f t="shared" si="39"/>
        <v>0</v>
      </c>
      <c r="AI193" s="413"/>
      <c r="AJ193" s="490">
        <f>64-15</f>
        <v>49</v>
      </c>
      <c r="AK193" s="427"/>
      <c r="AL193" s="427"/>
      <c r="AM193" s="309"/>
      <c r="AN193" s="309"/>
      <c r="AO193" s="309"/>
      <c r="AP193" s="309"/>
    </row>
    <row r="194" spans="1:42" s="301" customFormat="1" ht="104.25" customHeight="1" x14ac:dyDescent="0.2">
      <c r="A194" s="417">
        <v>20</v>
      </c>
      <c r="B194" s="568" t="s">
        <v>306</v>
      </c>
      <c r="C194" s="441">
        <v>3</v>
      </c>
      <c r="D194" s="441">
        <v>9</v>
      </c>
      <c r="E194" s="441">
        <f>'[6]Dec-20'!E200+C194</f>
        <v>30</v>
      </c>
      <c r="F194" s="441">
        <f>'[6]Dec-20'!F200+D194</f>
        <v>100</v>
      </c>
      <c r="G194" s="441">
        <v>4</v>
      </c>
      <c r="H194" s="441">
        <v>5</v>
      </c>
      <c r="I194" s="441">
        <f>'[6]Dec-20'!I200+G194</f>
        <v>46</v>
      </c>
      <c r="J194" s="441">
        <f>'[6]Dec-20'!J200+H194</f>
        <v>107</v>
      </c>
      <c r="K194" s="441">
        <v>4</v>
      </c>
      <c r="L194" s="441">
        <v>6</v>
      </c>
      <c r="M194" s="441">
        <f>'[6]Dec-20'!M200+K194</f>
        <v>73</v>
      </c>
      <c r="N194" s="441">
        <f>'[6]Dec-20'!N200+L194</f>
        <v>158</v>
      </c>
      <c r="O194" s="441">
        <v>0</v>
      </c>
      <c r="P194" s="441">
        <v>0</v>
      </c>
      <c r="Q194" s="441">
        <f>'[6]Dec-20'!Q200+O194</f>
        <v>13</v>
      </c>
      <c r="R194" s="441">
        <f>'[6]Dec-20'!R200+P194</f>
        <v>24</v>
      </c>
      <c r="S194" s="441">
        <v>0</v>
      </c>
      <c r="T194" s="441">
        <v>0</v>
      </c>
      <c r="U194" s="441">
        <f>'[6]Dec-20'!U200+S194</f>
        <v>0</v>
      </c>
      <c r="V194" s="441">
        <f>'[6]Dec-20'!V200+T194</f>
        <v>0</v>
      </c>
      <c r="W194" s="441">
        <v>0</v>
      </c>
      <c r="X194" s="441">
        <v>0</v>
      </c>
      <c r="Y194" s="441">
        <f>'[6]Dec-20'!Y200+W194</f>
        <v>0</v>
      </c>
      <c r="Z194" s="441">
        <f>'[6]Dec-20'!Z200+X194</f>
        <v>0</v>
      </c>
      <c r="AA194" s="441">
        <f t="shared" si="50"/>
        <v>11</v>
      </c>
      <c r="AB194" s="441">
        <f t="shared" si="50"/>
        <v>20</v>
      </c>
      <c r="AC194" s="441">
        <f>AA194+AB194</f>
        <v>31</v>
      </c>
      <c r="AD194" s="441">
        <f t="shared" si="36"/>
        <v>162</v>
      </c>
      <c r="AE194" s="441">
        <f t="shared" si="37"/>
        <v>389</v>
      </c>
      <c r="AF194" s="441">
        <f t="shared" si="38"/>
        <v>551</v>
      </c>
      <c r="AG194" s="481">
        <f>'[6]Dec-20'!AF200+AC194</f>
        <v>551</v>
      </c>
      <c r="AH194" s="482">
        <f t="shared" si="39"/>
        <v>0</v>
      </c>
      <c r="AI194" s="414"/>
      <c r="AJ194" s="414"/>
      <c r="AK194" s="427"/>
      <c r="AL194" s="427"/>
      <c r="AM194" s="309"/>
      <c r="AN194" s="309"/>
      <c r="AO194" s="309"/>
      <c r="AP194" s="309"/>
    </row>
    <row r="195" spans="1:42" s="477" customFormat="1" ht="104.25" customHeight="1" x14ac:dyDescent="0.2">
      <c r="A195" s="689" t="s">
        <v>327</v>
      </c>
      <c r="B195" s="690"/>
      <c r="C195" s="429">
        <f>SUM(C191:C194)</f>
        <v>5</v>
      </c>
      <c r="D195" s="429">
        <f t="shared" ref="D195:AF195" si="51">SUM(D191:D194)</f>
        <v>101</v>
      </c>
      <c r="E195" s="429">
        <f t="shared" si="51"/>
        <v>87</v>
      </c>
      <c r="F195" s="429">
        <f t="shared" si="51"/>
        <v>1029</v>
      </c>
      <c r="G195" s="429">
        <f t="shared" si="51"/>
        <v>7</v>
      </c>
      <c r="H195" s="429">
        <f t="shared" si="51"/>
        <v>20</v>
      </c>
      <c r="I195" s="429">
        <f t="shared" si="51"/>
        <v>128</v>
      </c>
      <c r="J195" s="429">
        <f t="shared" si="51"/>
        <v>369</v>
      </c>
      <c r="K195" s="429">
        <f t="shared" si="51"/>
        <v>4</v>
      </c>
      <c r="L195" s="429">
        <f t="shared" si="51"/>
        <v>12</v>
      </c>
      <c r="M195" s="429">
        <f t="shared" si="51"/>
        <v>182</v>
      </c>
      <c r="N195" s="429">
        <f t="shared" si="51"/>
        <v>340</v>
      </c>
      <c r="O195" s="429">
        <f t="shared" si="51"/>
        <v>3</v>
      </c>
      <c r="P195" s="429">
        <f t="shared" si="51"/>
        <v>0</v>
      </c>
      <c r="Q195" s="429">
        <f t="shared" si="51"/>
        <v>33</v>
      </c>
      <c r="R195" s="429">
        <f t="shared" si="51"/>
        <v>34</v>
      </c>
      <c r="S195" s="429">
        <f t="shared" si="51"/>
        <v>0</v>
      </c>
      <c r="T195" s="429">
        <f t="shared" si="51"/>
        <v>0</v>
      </c>
      <c r="U195" s="429">
        <f t="shared" si="51"/>
        <v>0</v>
      </c>
      <c r="V195" s="429">
        <f t="shared" si="51"/>
        <v>0</v>
      </c>
      <c r="W195" s="429">
        <f t="shared" si="51"/>
        <v>0</v>
      </c>
      <c r="X195" s="429">
        <f t="shared" si="51"/>
        <v>0</v>
      </c>
      <c r="Y195" s="429">
        <f t="shared" si="51"/>
        <v>0</v>
      </c>
      <c r="Z195" s="429">
        <f t="shared" si="51"/>
        <v>0</v>
      </c>
      <c r="AA195" s="429">
        <f>SUM(AA191:AA194)</f>
        <v>19</v>
      </c>
      <c r="AB195" s="429">
        <f>SUM(AB191:AB194)</f>
        <v>133</v>
      </c>
      <c r="AC195" s="429">
        <f>SUM(AC191:AC194)</f>
        <v>152</v>
      </c>
      <c r="AD195" s="429">
        <f t="shared" si="51"/>
        <v>430</v>
      </c>
      <c r="AE195" s="429">
        <f t="shared" si="51"/>
        <v>1772</v>
      </c>
      <c r="AF195" s="429">
        <f t="shared" si="51"/>
        <v>2202</v>
      </c>
      <c r="AG195" s="481">
        <f>'[6]Dec-20'!AF201+AC195</f>
        <v>2202</v>
      </c>
      <c r="AH195" s="482">
        <f t="shared" si="39"/>
        <v>0</v>
      </c>
      <c r="AI195" s="103"/>
      <c r="AJ195" s="103"/>
      <c r="AK195" s="199"/>
      <c r="AL195" s="199"/>
      <c r="AM195" s="310"/>
      <c r="AN195" s="310"/>
      <c r="AO195" s="310"/>
      <c r="AP195" s="310"/>
    </row>
    <row r="196" spans="1:42" s="301" customFormat="1" ht="104.25" customHeight="1" x14ac:dyDescent="0.2">
      <c r="A196" s="417">
        <v>21</v>
      </c>
      <c r="B196" s="568" t="s">
        <v>308</v>
      </c>
      <c r="C196" s="441">
        <v>1</v>
      </c>
      <c r="D196" s="441">
        <v>19</v>
      </c>
      <c r="E196" s="441">
        <f>'[6]Dec-20'!E202+C196</f>
        <v>9</v>
      </c>
      <c r="F196" s="441">
        <f>'[6]Dec-20'!F202+D196</f>
        <v>185</v>
      </c>
      <c r="G196" s="441">
        <v>2</v>
      </c>
      <c r="H196" s="441">
        <v>35</v>
      </c>
      <c r="I196" s="441">
        <f>'[6]Dec-20'!I202+G196</f>
        <v>19</v>
      </c>
      <c r="J196" s="441">
        <f>'[6]Dec-20'!J202+H196</f>
        <v>328</v>
      </c>
      <c r="K196" s="441">
        <v>0</v>
      </c>
      <c r="L196" s="441">
        <v>22</v>
      </c>
      <c r="M196" s="441">
        <f>'[6]Dec-20'!M202+K196</f>
        <v>13</v>
      </c>
      <c r="N196" s="441">
        <f>'[6]Dec-20'!N202+L196</f>
        <v>207</v>
      </c>
      <c r="O196" s="441">
        <v>0</v>
      </c>
      <c r="P196" s="441">
        <v>0</v>
      </c>
      <c r="Q196" s="441">
        <f>'[6]Dec-20'!Q202+O196</f>
        <v>8</v>
      </c>
      <c r="R196" s="441">
        <f>'[6]Dec-20'!R202+P196</f>
        <v>3</v>
      </c>
      <c r="S196" s="441">
        <v>0</v>
      </c>
      <c r="T196" s="441">
        <v>1</v>
      </c>
      <c r="U196" s="441">
        <f>'[6]Dec-20'!U202+S196</f>
        <v>1</v>
      </c>
      <c r="V196" s="441">
        <f>'[6]Dec-20'!V202+T196</f>
        <v>1</v>
      </c>
      <c r="W196" s="441">
        <v>0</v>
      </c>
      <c r="X196" s="441">
        <v>0</v>
      </c>
      <c r="Y196" s="441">
        <f>'[6]Dec-20'!Y202+W196</f>
        <v>0</v>
      </c>
      <c r="Z196" s="441">
        <f>'[6]Dec-20'!Z202+X196</f>
        <v>0</v>
      </c>
      <c r="AA196" s="441">
        <f t="shared" ref="AA196:AB199" si="52">C196+G196+K196+O196+S196+W196</f>
        <v>3</v>
      </c>
      <c r="AB196" s="441">
        <f t="shared" si="52"/>
        <v>77</v>
      </c>
      <c r="AC196" s="441">
        <f>AA196+AB196</f>
        <v>80</v>
      </c>
      <c r="AD196" s="441">
        <f t="shared" si="36"/>
        <v>50</v>
      </c>
      <c r="AE196" s="441">
        <f t="shared" si="37"/>
        <v>724</v>
      </c>
      <c r="AF196" s="441">
        <f t="shared" si="38"/>
        <v>774</v>
      </c>
      <c r="AG196" s="481">
        <f>'[6]Dec-20'!AF202+AC196</f>
        <v>774</v>
      </c>
      <c r="AH196" s="482">
        <f t="shared" si="39"/>
        <v>0</v>
      </c>
      <c r="AI196" s="414"/>
      <c r="AJ196" s="413"/>
      <c r="AK196" s="303"/>
      <c r="AL196" s="427"/>
      <c r="AM196" s="309"/>
      <c r="AN196" s="309"/>
      <c r="AO196" s="309"/>
      <c r="AP196" s="309"/>
    </row>
    <row r="197" spans="1:42" s="301" customFormat="1" ht="104.25" customHeight="1" x14ac:dyDescent="0.2">
      <c r="A197" s="417">
        <v>22</v>
      </c>
      <c r="B197" s="568" t="s">
        <v>309</v>
      </c>
      <c r="C197" s="441">
        <v>0</v>
      </c>
      <c r="D197" s="441">
        <v>35</v>
      </c>
      <c r="E197" s="441">
        <f>'[6]Dec-20'!E203+C197</f>
        <v>3</v>
      </c>
      <c r="F197" s="441">
        <f>'[6]Dec-20'!F203+D197</f>
        <v>345</v>
      </c>
      <c r="G197" s="441">
        <v>0</v>
      </c>
      <c r="H197" s="441">
        <v>58</v>
      </c>
      <c r="I197" s="441">
        <f>'[6]Dec-20'!I203+G197</f>
        <v>17</v>
      </c>
      <c r="J197" s="441">
        <f>'[6]Dec-20'!J203+H197</f>
        <v>502</v>
      </c>
      <c r="K197" s="441">
        <v>2</v>
      </c>
      <c r="L197" s="441">
        <v>36</v>
      </c>
      <c r="M197" s="441">
        <f>'[6]Dec-20'!M203+K197</f>
        <v>34</v>
      </c>
      <c r="N197" s="441">
        <f>'[6]Dec-20'!N203+L197</f>
        <v>369</v>
      </c>
      <c r="O197" s="441">
        <v>0</v>
      </c>
      <c r="P197" s="441">
        <v>0</v>
      </c>
      <c r="Q197" s="441">
        <f>'[6]Dec-20'!Q203+O197</f>
        <v>10</v>
      </c>
      <c r="R197" s="441">
        <f>'[6]Dec-20'!R203+P197</f>
        <v>6</v>
      </c>
      <c r="S197" s="441">
        <v>0</v>
      </c>
      <c r="T197" s="441">
        <v>0</v>
      </c>
      <c r="U197" s="441">
        <f>'[6]Dec-20'!U203+S197</f>
        <v>0</v>
      </c>
      <c r="V197" s="441">
        <f>'[6]Dec-20'!V203+T197</f>
        <v>0</v>
      </c>
      <c r="W197" s="441">
        <v>0</v>
      </c>
      <c r="X197" s="441">
        <v>0</v>
      </c>
      <c r="Y197" s="441">
        <f>'[6]Dec-20'!Y203+W197</f>
        <v>0</v>
      </c>
      <c r="Z197" s="441">
        <f>'[6]Dec-20'!Z203+X197</f>
        <v>0</v>
      </c>
      <c r="AA197" s="441">
        <f t="shared" si="52"/>
        <v>2</v>
      </c>
      <c r="AB197" s="441">
        <f t="shared" si="52"/>
        <v>129</v>
      </c>
      <c r="AC197" s="441">
        <f>AA197+AB197</f>
        <v>131</v>
      </c>
      <c r="AD197" s="441">
        <f t="shared" si="36"/>
        <v>64</v>
      </c>
      <c r="AE197" s="441">
        <f t="shared" si="37"/>
        <v>1222</v>
      </c>
      <c r="AF197" s="441">
        <f t="shared" si="38"/>
        <v>1286</v>
      </c>
      <c r="AG197" s="481">
        <f>'[6]Dec-20'!AF203+AC197</f>
        <v>1286</v>
      </c>
      <c r="AH197" s="482">
        <f t="shared" si="39"/>
        <v>0</v>
      </c>
      <c r="AI197" s="414"/>
      <c r="AJ197" s="413"/>
      <c r="AK197" s="303"/>
      <c r="AL197" s="427"/>
      <c r="AM197" s="309"/>
      <c r="AN197" s="309"/>
      <c r="AO197" s="309"/>
      <c r="AP197" s="309"/>
    </row>
    <row r="198" spans="1:42" s="301" customFormat="1" ht="104.25" customHeight="1" x14ac:dyDescent="0.2">
      <c r="A198" s="417">
        <v>23</v>
      </c>
      <c r="B198" s="568" t="s">
        <v>310</v>
      </c>
      <c r="C198" s="441">
        <v>0</v>
      </c>
      <c r="D198" s="441">
        <v>65</v>
      </c>
      <c r="E198" s="441">
        <f>'[6]Dec-20'!E204+C198</f>
        <v>2</v>
      </c>
      <c r="F198" s="441">
        <f>'[6]Dec-20'!F204+D198</f>
        <v>590</v>
      </c>
      <c r="G198" s="441">
        <v>0</v>
      </c>
      <c r="H198" s="441">
        <v>76</v>
      </c>
      <c r="I198" s="441">
        <f>'[6]Dec-20'!I204+G198</f>
        <v>3</v>
      </c>
      <c r="J198" s="441">
        <f>'[6]Dec-20'!J204+H198</f>
        <v>727</v>
      </c>
      <c r="K198" s="441">
        <v>0</v>
      </c>
      <c r="L198" s="441">
        <v>45</v>
      </c>
      <c r="M198" s="441">
        <f>'[6]Dec-20'!M204+K198</f>
        <v>7</v>
      </c>
      <c r="N198" s="441">
        <f>'[6]Dec-20'!N204+L198</f>
        <v>473</v>
      </c>
      <c r="O198" s="441">
        <v>0</v>
      </c>
      <c r="P198" s="441">
        <v>4</v>
      </c>
      <c r="Q198" s="441">
        <f>'[6]Dec-20'!Q204+O198</f>
        <v>4</v>
      </c>
      <c r="R198" s="441">
        <f>'[6]Dec-20'!R204+P198</f>
        <v>11</v>
      </c>
      <c r="S198" s="441">
        <v>0</v>
      </c>
      <c r="T198" s="441">
        <v>0</v>
      </c>
      <c r="U198" s="441">
        <f>'[6]Dec-20'!U204+S198</f>
        <v>0</v>
      </c>
      <c r="V198" s="441">
        <f>'[6]Dec-20'!V204+T198</f>
        <v>0</v>
      </c>
      <c r="W198" s="441">
        <v>0</v>
      </c>
      <c r="X198" s="441">
        <v>0</v>
      </c>
      <c r="Y198" s="441">
        <f>'[6]Dec-20'!Y204+W198</f>
        <v>0</v>
      </c>
      <c r="Z198" s="441">
        <f>'[6]Dec-20'!Z204+X198</f>
        <v>0</v>
      </c>
      <c r="AA198" s="441">
        <f t="shared" si="52"/>
        <v>0</v>
      </c>
      <c r="AB198" s="441">
        <f t="shared" si="52"/>
        <v>190</v>
      </c>
      <c r="AC198" s="441">
        <f>AA198+AB198</f>
        <v>190</v>
      </c>
      <c r="AD198" s="441">
        <f t="shared" si="36"/>
        <v>16</v>
      </c>
      <c r="AE198" s="441">
        <f t="shared" si="37"/>
        <v>1801</v>
      </c>
      <c r="AF198" s="441">
        <f t="shared" si="38"/>
        <v>1817</v>
      </c>
      <c r="AG198" s="481">
        <f>'[6]Dec-20'!AF204+AC198</f>
        <v>1817</v>
      </c>
      <c r="AH198" s="482">
        <f t="shared" si="39"/>
        <v>0</v>
      </c>
      <c r="AI198" s="414"/>
      <c r="AJ198" s="414"/>
      <c r="AK198" s="427"/>
      <c r="AL198" s="427"/>
      <c r="AM198" s="309"/>
      <c r="AN198" s="309"/>
      <c r="AO198" s="309"/>
      <c r="AP198" s="309"/>
    </row>
    <row r="199" spans="1:42" s="301" customFormat="1" ht="104.25" customHeight="1" x14ac:dyDescent="0.2">
      <c r="A199" s="417">
        <v>24</v>
      </c>
      <c r="B199" s="568" t="s">
        <v>311</v>
      </c>
      <c r="C199" s="441">
        <v>1</v>
      </c>
      <c r="D199" s="441">
        <v>63</v>
      </c>
      <c r="E199" s="441">
        <f>'[6]Dec-20'!E205+C199</f>
        <v>8</v>
      </c>
      <c r="F199" s="441">
        <f>'[6]Dec-20'!F205+D199</f>
        <v>373</v>
      </c>
      <c r="G199" s="441">
        <v>0</v>
      </c>
      <c r="H199" s="441">
        <v>44</v>
      </c>
      <c r="I199" s="441">
        <f>'[6]Dec-20'!I205+G199</f>
        <v>6</v>
      </c>
      <c r="J199" s="441">
        <f>'[6]Dec-20'!J205+H199</f>
        <v>406</v>
      </c>
      <c r="K199" s="441">
        <v>1</v>
      </c>
      <c r="L199" s="441">
        <v>40</v>
      </c>
      <c r="M199" s="441">
        <f>'[6]Dec-20'!M205+K199</f>
        <v>25</v>
      </c>
      <c r="N199" s="441">
        <f>'[6]Dec-20'!N205+L199</f>
        <v>262</v>
      </c>
      <c r="O199" s="441">
        <v>0</v>
      </c>
      <c r="P199" s="441">
        <v>0</v>
      </c>
      <c r="Q199" s="441">
        <f>'[6]Dec-20'!Q205+O199</f>
        <v>3</v>
      </c>
      <c r="R199" s="441">
        <f>'[6]Dec-20'!R205+P199</f>
        <v>4</v>
      </c>
      <c r="S199" s="441">
        <v>0</v>
      </c>
      <c r="T199" s="441">
        <v>0</v>
      </c>
      <c r="U199" s="441">
        <f>'[6]Dec-20'!U205+S199</f>
        <v>0</v>
      </c>
      <c r="V199" s="441">
        <f>'[6]Dec-20'!V205+T199</f>
        <v>0</v>
      </c>
      <c r="W199" s="441">
        <v>0</v>
      </c>
      <c r="X199" s="441">
        <v>0</v>
      </c>
      <c r="Y199" s="441">
        <f>'[6]Dec-20'!Y205+W199</f>
        <v>0</v>
      </c>
      <c r="Z199" s="441">
        <f>'[6]Dec-20'!Z205+X199</f>
        <v>0</v>
      </c>
      <c r="AA199" s="441">
        <f t="shared" si="52"/>
        <v>2</v>
      </c>
      <c r="AB199" s="441">
        <f t="shared" si="52"/>
        <v>147</v>
      </c>
      <c r="AC199" s="441">
        <f>AA199+AB199</f>
        <v>149</v>
      </c>
      <c r="AD199" s="441">
        <f t="shared" si="36"/>
        <v>42</v>
      </c>
      <c r="AE199" s="441">
        <f t="shared" si="37"/>
        <v>1045</v>
      </c>
      <c r="AF199" s="441">
        <f t="shared" si="38"/>
        <v>1087</v>
      </c>
      <c r="AG199" s="481">
        <f>'[6]Dec-20'!AF205+AC199</f>
        <v>1087</v>
      </c>
      <c r="AH199" s="482">
        <f t="shared" si="39"/>
        <v>0</v>
      </c>
      <c r="AI199" s="414"/>
      <c r="AJ199" s="414"/>
      <c r="AK199" s="427"/>
      <c r="AL199" s="427"/>
      <c r="AM199" s="309"/>
      <c r="AN199" s="309"/>
      <c r="AO199" s="309"/>
      <c r="AP199" s="309"/>
    </row>
    <row r="200" spans="1:42" s="477" customFormat="1" ht="104.25" customHeight="1" x14ac:dyDescent="0.2">
      <c r="A200" s="689" t="s">
        <v>328</v>
      </c>
      <c r="B200" s="690"/>
      <c r="C200" s="429">
        <f>SUM(C196:C199)</f>
        <v>2</v>
      </c>
      <c r="D200" s="429">
        <f t="shared" ref="D200:AF200" si="53">SUM(D196:D199)</f>
        <v>182</v>
      </c>
      <c r="E200" s="429">
        <f t="shared" si="53"/>
        <v>22</v>
      </c>
      <c r="F200" s="429">
        <f t="shared" si="53"/>
        <v>1493</v>
      </c>
      <c r="G200" s="429">
        <f t="shared" si="53"/>
        <v>2</v>
      </c>
      <c r="H200" s="429">
        <f t="shared" si="53"/>
        <v>213</v>
      </c>
      <c r="I200" s="429">
        <f t="shared" si="53"/>
        <v>45</v>
      </c>
      <c r="J200" s="429">
        <f t="shared" si="53"/>
        <v>1963</v>
      </c>
      <c r="K200" s="429">
        <f t="shared" si="53"/>
        <v>3</v>
      </c>
      <c r="L200" s="429">
        <f t="shared" si="53"/>
        <v>143</v>
      </c>
      <c r="M200" s="429">
        <f t="shared" si="53"/>
        <v>79</v>
      </c>
      <c r="N200" s="429">
        <f t="shared" si="53"/>
        <v>1311</v>
      </c>
      <c r="O200" s="429">
        <f t="shared" si="53"/>
        <v>0</v>
      </c>
      <c r="P200" s="429">
        <f t="shared" si="53"/>
        <v>4</v>
      </c>
      <c r="Q200" s="429">
        <f t="shared" si="53"/>
        <v>25</v>
      </c>
      <c r="R200" s="429">
        <f t="shared" si="53"/>
        <v>24</v>
      </c>
      <c r="S200" s="429">
        <f t="shared" si="53"/>
        <v>0</v>
      </c>
      <c r="T200" s="429">
        <f t="shared" si="53"/>
        <v>1</v>
      </c>
      <c r="U200" s="429">
        <f t="shared" si="53"/>
        <v>1</v>
      </c>
      <c r="V200" s="429">
        <f t="shared" si="53"/>
        <v>1</v>
      </c>
      <c r="W200" s="429">
        <f t="shared" si="53"/>
        <v>0</v>
      </c>
      <c r="X200" s="429">
        <f t="shared" si="53"/>
        <v>0</v>
      </c>
      <c r="Y200" s="429">
        <f t="shared" si="53"/>
        <v>0</v>
      </c>
      <c r="Z200" s="429">
        <f t="shared" si="53"/>
        <v>0</v>
      </c>
      <c r="AA200" s="429">
        <f>SUM(AA196:AA199)</f>
        <v>7</v>
      </c>
      <c r="AB200" s="429">
        <f>SUM(AB196:AB199)</f>
        <v>543</v>
      </c>
      <c r="AC200" s="429">
        <f>SUM(AC196:AC199)</f>
        <v>550</v>
      </c>
      <c r="AD200" s="429">
        <f t="shared" si="53"/>
        <v>172</v>
      </c>
      <c r="AE200" s="429">
        <f t="shared" si="53"/>
        <v>4792</v>
      </c>
      <c r="AF200" s="429">
        <f t="shared" si="53"/>
        <v>4964</v>
      </c>
      <c r="AG200" s="481">
        <f>'[6]Dec-20'!AF206+AC200</f>
        <v>4964</v>
      </c>
      <c r="AH200" s="482">
        <f t="shared" si="39"/>
        <v>0</v>
      </c>
      <c r="AI200" s="103"/>
      <c r="AJ200" s="484"/>
      <c r="AK200" s="430"/>
      <c r="AL200" s="199"/>
      <c r="AM200" s="310"/>
      <c r="AN200" s="310"/>
      <c r="AO200" s="310"/>
      <c r="AP200" s="310"/>
    </row>
    <row r="201" spans="1:42" s="477" customFormat="1" ht="104.25" customHeight="1" x14ac:dyDescent="0.2">
      <c r="A201" s="689" t="s">
        <v>329</v>
      </c>
      <c r="B201" s="690"/>
      <c r="C201" s="429">
        <f>SUM(C200,C195,C190)</f>
        <v>9</v>
      </c>
      <c r="D201" s="429">
        <f t="shared" ref="D201:AF201" si="54">SUM(D200,D195,D190)</f>
        <v>312</v>
      </c>
      <c r="E201" s="429">
        <f t="shared" si="54"/>
        <v>157</v>
      </c>
      <c r="F201" s="429">
        <f t="shared" si="54"/>
        <v>3027</v>
      </c>
      <c r="G201" s="429">
        <f t="shared" si="54"/>
        <v>14</v>
      </c>
      <c r="H201" s="429">
        <f t="shared" si="54"/>
        <v>265</v>
      </c>
      <c r="I201" s="429">
        <f t="shared" si="54"/>
        <v>284</v>
      </c>
      <c r="J201" s="429">
        <f t="shared" si="54"/>
        <v>3017</v>
      </c>
      <c r="K201" s="429">
        <f t="shared" si="54"/>
        <v>10</v>
      </c>
      <c r="L201" s="429">
        <f t="shared" si="54"/>
        <v>179</v>
      </c>
      <c r="M201" s="429">
        <f t="shared" si="54"/>
        <v>389</v>
      </c>
      <c r="N201" s="429">
        <f t="shared" si="54"/>
        <v>2114</v>
      </c>
      <c r="O201" s="429">
        <f t="shared" si="54"/>
        <v>4</v>
      </c>
      <c r="P201" s="429">
        <f t="shared" si="54"/>
        <v>4</v>
      </c>
      <c r="Q201" s="429">
        <f t="shared" si="54"/>
        <v>82</v>
      </c>
      <c r="R201" s="429">
        <f t="shared" si="54"/>
        <v>82</v>
      </c>
      <c r="S201" s="429">
        <f t="shared" si="54"/>
        <v>0</v>
      </c>
      <c r="T201" s="429">
        <f t="shared" si="54"/>
        <v>1</v>
      </c>
      <c r="U201" s="429">
        <f t="shared" si="54"/>
        <v>1</v>
      </c>
      <c r="V201" s="429">
        <f t="shared" si="54"/>
        <v>1</v>
      </c>
      <c r="W201" s="429">
        <f t="shared" si="54"/>
        <v>0</v>
      </c>
      <c r="X201" s="429">
        <f t="shared" si="54"/>
        <v>0</v>
      </c>
      <c r="Y201" s="429">
        <f t="shared" si="54"/>
        <v>0</v>
      </c>
      <c r="Z201" s="429">
        <f t="shared" si="54"/>
        <v>0</v>
      </c>
      <c r="AA201" s="429">
        <f>SUM(AA200,AA195,AA190)</f>
        <v>37</v>
      </c>
      <c r="AB201" s="429">
        <f>SUM(AB200,AB195,AB190)</f>
        <v>761</v>
      </c>
      <c r="AC201" s="429">
        <f>SUM(AC200,AC195,AC190)</f>
        <v>798</v>
      </c>
      <c r="AD201" s="429">
        <f t="shared" si="54"/>
        <v>913</v>
      </c>
      <c r="AE201" s="429">
        <f t="shared" si="54"/>
        <v>8241</v>
      </c>
      <c r="AF201" s="429">
        <f t="shared" si="54"/>
        <v>9154</v>
      </c>
      <c r="AG201" s="481">
        <f>'[6]Dec-20'!AF207+AC201</f>
        <v>9154</v>
      </c>
      <c r="AH201" s="482">
        <f t="shared" si="39"/>
        <v>0</v>
      </c>
      <c r="AI201" s="103"/>
      <c r="AJ201" s="103"/>
      <c r="AK201" s="199"/>
      <c r="AL201" s="199"/>
      <c r="AM201" s="310"/>
      <c r="AN201" s="310"/>
      <c r="AO201" s="310"/>
      <c r="AP201" s="310"/>
    </row>
    <row r="202" spans="1:42" s="301" customFormat="1" ht="104.25" customHeight="1" x14ac:dyDescent="0.2">
      <c r="A202" s="417">
        <v>25</v>
      </c>
      <c r="B202" s="568" t="s">
        <v>312</v>
      </c>
      <c r="C202" s="441">
        <v>3</v>
      </c>
      <c r="D202" s="441">
        <v>120</v>
      </c>
      <c r="E202" s="441">
        <f>'[6]Dec-20'!E208+C202</f>
        <v>9</v>
      </c>
      <c r="F202" s="441">
        <f>'[6]Dec-20'!F208+D202</f>
        <v>837</v>
      </c>
      <c r="G202" s="441">
        <v>2</v>
      </c>
      <c r="H202" s="441">
        <v>88</v>
      </c>
      <c r="I202" s="441">
        <f>'[6]Dec-20'!I208+G202</f>
        <v>30</v>
      </c>
      <c r="J202" s="441">
        <f>'[6]Dec-20'!J208+H202</f>
        <v>521</v>
      </c>
      <c r="K202" s="441">
        <v>8</v>
      </c>
      <c r="L202" s="441">
        <v>110</v>
      </c>
      <c r="M202" s="441">
        <f>'[6]Dec-20'!M208+K202</f>
        <v>47</v>
      </c>
      <c r="N202" s="441">
        <f>'[6]Dec-20'!N208+L202</f>
        <v>667</v>
      </c>
      <c r="O202" s="441">
        <v>3</v>
      </c>
      <c r="P202" s="441">
        <v>1</v>
      </c>
      <c r="Q202" s="441">
        <f>'[6]Dec-20'!Q208+O202</f>
        <v>13</v>
      </c>
      <c r="R202" s="441">
        <f>'[6]Dec-20'!R208+P202</f>
        <v>7</v>
      </c>
      <c r="S202" s="441">
        <v>2</v>
      </c>
      <c r="T202" s="441">
        <v>0</v>
      </c>
      <c r="U202" s="441">
        <f>'[6]Dec-20'!U208+S202</f>
        <v>3</v>
      </c>
      <c r="V202" s="441">
        <f>'[6]Dec-20'!V208+T202</f>
        <v>1</v>
      </c>
      <c r="W202" s="441">
        <v>0</v>
      </c>
      <c r="X202" s="441">
        <v>0</v>
      </c>
      <c r="Y202" s="441">
        <f>'[6]Dec-20'!Y208+W202</f>
        <v>0</v>
      </c>
      <c r="Z202" s="441">
        <f>'[6]Dec-20'!Z208+X202</f>
        <v>0</v>
      </c>
      <c r="AA202" s="441">
        <f t="shared" ref="AA202:AB205" si="55">C202+G202+K202+O202+S202+W202</f>
        <v>18</v>
      </c>
      <c r="AB202" s="441">
        <f t="shared" si="55"/>
        <v>319</v>
      </c>
      <c r="AC202" s="441">
        <f>AA202+AB202</f>
        <v>337</v>
      </c>
      <c r="AD202" s="441">
        <f t="shared" si="36"/>
        <v>102</v>
      </c>
      <c r="AE202" s="441">
        <f t="shared" si="37"/>
        <v>2033</v>
      </c>
      <c r="AF202" s="441">
        <f t="shared" si="38"/>
        <v>2135</v>
      </c>
      <c r="AG202" s="481">
        <f>'[6]Dec-20'!AF208+AC202</f>
        <v>2135</v>
      </c>
      <c r="AH202" s="482">
        <f t="shared" si="39"/>
        <v>0</v>
      </c>
      <c r="AI202" s="414"/>
      <c r="AJ202" s="414"/>
      <c r="AK202" s="427"/>
      <c r="AL202" s="427"/>
      <c r="AM202" s="309"/>
      <c r="AN202" s="309"/>
      <c r="AO202" s="309"/>
    </row>
    <row r="203" spans="1:42" s="301" customFormat="1" ht="104.25" customHeight="1" x14ac:dyDescent="0.2">
      <c r="A203" s="417">
        <v>26</v>
      </c>
      <c r="B203" s="568" t="s">
        <v>313</v>
      </c>
      <c r="C203" s="441">
        <v>0</v>
      </c>
      <c r="D203" s="441">
        <v>34</v>
      </c>
      <c r="E203" s="441">
        <f>'[6]Dec-20'!E209+C203</f>
        <v>1</v>
      </c>
      <c r="F203" s="441">
        <f>'[6]Dec-20'!F209+D203</f>
        <v>376</v>
      </c>
      <c r="G203" s="441">
        <v>0</v>
      </c>
      <c r="H203" s="441">
        <v>17</v>
      </c>
      <c r="I203" s="441">
        <f>'[6]Dec-20'!I209+G203</f>
        <v>3</v>
      </c>
      <c r="J203" s="441">
        <f>'[6]Dec-20'!J209+H203</f>
        <v>130</v>
      </c>
      <c r="K203" s="441">
        <v>0</v>
      </c>
      <c r="L203" s="441">
        <v>8</v>
      </c>
      <c r="M203" s="441">
        <f>'[6]Dec-20'!M209+K203</f>
        <v>4</v>
      </c>
      <c r="N203" s="441">
        <f>'[6]Dec-20'!N209+L203</f>
        <v>155</v>
      </c>
      <c r="O203" s="441">
        <v>0</v>
      </c>
      <c r="P203" s="441">
        <v>0</v>
      </c>
      <c r="Q203" s="441">
        <f>'[6]Dec-20'!Q209+O203</f>
        <v>0</v>
      </c>
      <c r="R203" s="441">
        <f>'[6]Dec-20'!R209+P203</f>
        <v>0</v>
      </c>
      <c r="S203" s="441">
        <v>0</v>
      </c>
      <c r="T203" s="441">
        <v>0</v>
      </c>
      <c r="U203" s="441">
        <f>'[6]Dec-20'!U209+S203</f>
        <v>0</v>
      </c>
      <c r="V203" s="441">
        <f>'[6]Dec-20'!V209+T203</f>
        <v>0</v>
      </c>
      <c r="W203" s="441">
        <v>0</v>
      </c>
      <c r="X203" s="441">
        <v>0</v>
      </c>
      <c r="Y203" s="441">
        <f>'[6]Dec-20'!Y209+W203</f>
        <v>0</v>
      </c>
      <c r="Z203" s="441">
        <f>'[6]Dec-20'!Z209+X203</f>
        <v>0</v>
      </c>
      <c r="AA203" s="441">
        <f t="shared" si="55"/>
        <v>0</v>
      </c>
      <c r="AB203" s="441">
        <f t="shared" si="55"/>
        <v>59</v>
      </c>
      <c r="AC203" s="441">
        <f>AA203+AB203</f>
        <v>59</v>
      </c>
      <c r="AD203" s="441">
        <f t="shared" si="36"/>
        <v>8</v>
      </c>
      <c r="AE203" s="441">
        <f t="shared" si="37"/>
        <v>661</v>
      </c>
      <c r="AF203" s="441">
        <f t="shared" si="38"/>
        <v>669</v>
      </c>
      <c r="AG203" s="481">
        <f>'[6]Dec-20'!AF209+AC203</f>
        <v>669</v>
      </c>
      <c r="AH203" s="482">
        <f t="shared" si="39"/>
        <v>0</v>
      </c>
      <c r="AI203" s="414"/>
      <c r="AJ203" s="414"/>
      <c r="AK203" s="427"/>
      <c r="AL203" s="427"/>
      <c r="AM203" s="309"/>
      <c r="AN203" s="309"/>
      <c r="AO203" s="309"/>
    </row>
    <row r="204" spans="1:42" s="301" customFormat="1" ht="104.25" customHeight="1" x14ac:dyDescent="0.2">
      <c r="A204" s="417">
        <v>27</v>
      </c>
      <c r="B204" s="568" t="s">
        <v>314</v>
      </c>
      <c r="C204" s="441">
        <v>0</v>
      </c>
      <c r="D204" s="441">
        <v>118</v>
      </c>
      <c r="E204" s="441">
        <f>'[6]Dec-20'!E210+C204</f>
        <v>0</v>
      </c>
      <c r="F204" s="441">
        <f>'[6]Dec-20'!F210+D204</f>
        <v>792</v>
      </c>
      <c r="G204" s="441">
        <v>0</v>
      </c>
      <c r="H204" s="441">
        <v>111</v>
      </c>
      <c r="I204" s="441">
        <f>'[6]Dec-20'!I210+G204</f>
        <v>0</v>
      </c>
      <c r="J204" s="441">
        <f>'[6]Dec-20'!J210+H204</f>
        <v>879</v>
      </c>
      <c r="K204" s="441">
        <v>0</v>
      </c>
      <c r="L204" s="441">
        <v>58</v>
      </c>
      <c r="M204" s="441">
        <f>'[6]Dec-20'!M210+K204</f>
        <v>0</v>
      </c>
      <c r="N204" s="441">
        <f>'[6]Dec-20'!N210+L204</f>
        <v>534</v>
      </c>
      <c r="O204" s="441">
        <v>0</v>
      </c>
      <c r="P204" s="441">
        <v>0</v>
      </c>
      <c r="Q204" s="441">
        <f>'[6]Dec-20'!Q210+O204</f>
        <v>0</v>
      </c>
      <c r="R204" s="441">
        <f>'[6]Dec-20'!R210+P204</f>
        <v>6</v>
      </c>
      <c r="S204" s="441">
        <v>0</v>
      </c>
      <c r="T204" s="441">
        <v>0</v>
      </c>
      <c r="U204" s="441">
        <f>'[6]Dec-20'!U210+S204</f>
        <v>0</v>
      </c>
      <c r="V204" s="441">
        <f>'[6]Dec-20'!V210+T204</f>
        <v>0</v>
      </c>
      <c r="W204" s="441">
        <v>0</v>
      </c>
      <c r="X204" s="441">
        <v>0</v>
      </c>
      <c r="Y204" s="441">
        <f>'[6]Dec-20'!Y210+W204</f>
        <v>0</v>
      </c>
      <c r="Z204" s="441">
        <f>'[6]Dec-20'!Z210+X204</f>
        <v>0</v>
      </c>
      <c r="AA204" s="441">
        <f t="shared" si="55"/>
        <v>0</v>
      </c>
      <c r="AB204" s="441">
        <f t="shared" si="55"/>
        <v>287</v>
      </c>
      <c r="AC204" s="441">
        <f>AA204+AB204</f>
        <v>287</v>
      </c>
      <c r="AD204" s="441">
        <f t="shared" si="36"/>
        <v>0</v>
      </c>
      <c r="AE204" s="441">
        <f t="shared" si="37"/>
        <v>2211</v>
      </c>
      <c r="AF204" s="441">
        <f t="shared" si="38"/>
        <v>2211</v>
      </c>
      <c r="AG204" s="481">
        <f>'[6]Dec-20'!AF210+AC204</f>
        <v>2211</v>
      </c>
      <c r="AH204" s="482">
        <f t="shared" si="39"/>
        <v>0</v>
      </c>
      <c r="AI204" s="414"/>
      <c r="AJ204" s="414"/>
      <c r="AK204" s="427"/>
      <c r="AL204" s="427"/>
      <c r="AM204" s="309"/>
      <c r="AN204" s="309"/>
      <c r="AO204" s="309"/>
    </row>
    <row r="205" spans="1:42" s="301" customFormat="1" ht="104.25" customHeight="1" x14ac:dyDescent="0.2">
      <c r="A205" s="417">
        <v>28</v>
      </c>
      <c r="B205" s="568" t="s">
        <v>315</v>
      </c>
      <c r="C205" s="441">
        <v>0</v>
      </c>
      <c r="D205" s="441">
        <v>132</v>
      </c>
      <c r="E205" s="441">
        <f>'[6]Dec-20'!E211+C205</f>
        <v>0</v>
      </c>
      <c r="F205" s="441">
        <f>'[6]Dec-20'!F211+D205</f>
        <v>912</v>
      </c>
      <c r="G205" s="441">
        <v>0</v>
      </c>
      <c r="H205" s="441">
        <v>103</v>
      </c>
      <c r="I205" s="441">
        <f>'[6]Dec-20'!I211+G205</f>
        <v>0</v>
      </c>
      <c r="J205" s="441">
        <f>'[6]Dec-20'!J211+H205</f>
        <v>791</v>
      </c>
      <c r="K205" s="441">
        <v>0</v>
      </c>
      <c r="L205" s="441">
        <v>82</v>
      </c>
      <c r="M205" s="441">
        <f>'[6]Dec-20'!M211+K205</f>
        <v>0</v>
      </c>
      <c r="N205" s="441">
        <f>'[6]Dec-20'!N211+L205</f>
        <v>656</v>
      </c>
      <c r="O205" s="441">
        <v>0</v>
      </c>
      <c r="P205" s="441">
        <v>0</v>
      </c>
      <c r="Q205" s="441">
        <f>'[6]Dec-20'!Q211+O205</f>
        <v>0</v>
      </c>
      <c r="R205" s="441">
        <f>'[6]Dec-20'!R211+P205</f>
        <v>4</v>
      </c>
      <c r="S205" s="441">
        <v>0</v>
      </c>
      <c r="T205" s="441">
        <v>0</v>
      </c>
      <c r="U205" s="441">
        <f>'[6]Dec-20'!U211+S205</f>
        <v>0</v>
      </c>
      <c r="V205" s="441">
        <f>'[6]Dec-20'!V211+T205</f>
        <v>0</v>
      </c>
      <c r="W205" s="441">
        <v>0</v>
      </c>
      <c r="X205" s="441">
        <v>0</v>
      </c>
      <c r="Y205" s="441">
        <f>'[6]Dec-20'!Y211+W205</f>
        <v>0</v>
      </c>
      <c r="Z205" s="441">
        <f>'[6]Dec-20'!Z211+X205</f>
        <v>0</v>
      </c>
      <c r="AA205" s="441">
        <f t="shared" si="55"/>
        <v>0</v>
      </c>
      <c r="AB205" s="441">
        <f t="shared" si="55"/>
        <v>317</v>
      </c>
      <c r="AC205" s="441">
        <f>AA205+AB205</f>
        <v>317</v>
      </c>
      <c r="AD205" s="441">
        <f t="shared" si="36"/>
        <v>0</v>
      </c>
      <c r="AE205" s="441">
        <f t="shared" si="37"/>
        <v>2363</v>
      </c>
      <c r="AF205" s="441">
        <f t="shared" si="38"/>
        <v>2363</v>
      </c>
      <c r="AG205" s="481">
        <f>'[6]Dec-20'!AF211+AC205</f>
        <v>2363</v>
      </c>
      <c r="AH205" s="482">
        <f t="shared" si="39"/>
        <v>0</v>
      </c>
      <c r="AI205" s="414"/>
      <c r="AJ205" s="414"/>
      <c r="AK205" s="427"/>
      <c r="AL205" s="427"/>
      <c r="AM205" s="309"/>
      <c r="AN205" s="309"/>
      <c r="AO205" s="309"/>
    </row>
    <row r="206" spans="1:42" s="477" customFormat="1" ht="104.25" customHeight="1" x14ac:dyDescent="0.2">
      <c r="A206" s="689" t="s">
        <v>330</v>
      </c>
      <c r="B206" s="690"/>
      <c r="C206" s="429">
        <f>SUM(C202:C205)</f>
        <v>3</v>
      </c>
      <c r="D206" s="429">
        <f t="shared" ref="D206:AF206" si="56">SUM(D202:D205)</f>
        <v>404</v>
      </c>
      <c r="E206" s="429">
        <f t="shared" si="56"/>
        <v>10</v>
      </c>
      <c r="F206" s="429">
        <f t="shared" si="56"/>
        <v>2917</v>
      </c>
      <c r="G206" s="429">
        <f t="shared" si="56"/>
        <v>2</v>
      </c>
      <c r="H206" s="429">
        <f t="shared" si="56"/>
        <v>319</v>
      </c>
      <c r="I206" s="429">
        <f t="shared" si="56"/>
        <v>33</v>
      </c>
      <c r="J206" s="429">
        <f t="shared" si="56"/>
        <v>2321</v>
      </c>
      <c r="K206" s="429">
        <f t="shared" si="56"/>
        <v>8</v>
      </c>
      <c r="L206" s="429">
        <f t="shared" si="56"/>
        <v>258</v>
      </c>
      <c r="M206" s="429">
        <f t="shared" si="56"/>
        <v>51</v>
      </c>
      <c r="N206" s="429">
        <f t="shared" si="56"/>
        <v>2012</v>
      </c>
      <c r="O206" s="429">
        <f t="shared" si="56"/>
        <v>3</v>
      </c>
      <c r="P206" s="429">
        <f t="shared" si="56"/>
        <v>1</v>
      </c>
      <c r="Q206" s="429">
        <f t="shared" si="56"/>
        <v>13</v>
      </c>
      <c r="R206" s="429">
        <f t="shared" si="56"/>
        <v>17</v>
      </c>
      <c r="S206" s="429">
        <f t="shared" si="56"/>
        <v>2</v>
      </c>
      <c r="T206" s="429">
        <f t="shared" si="56"/>
        <v>0</v>
      </c>
      <c r="U206" s="429">
        <f t="shared" si="56"/>
        <v>3</v>
      </c>
      <c r="V206" s="429">
        <f t="shared" si="56"/>
        <v>1</v>
      </c>
      <c r="W206" s="429">
        <f t="shared" si="56"/>
        <v>0</v>
      </c>
      <c r="X206" s="429">
        <f t="shared" si="56"/>
        <v>0</v>
      </c>
      <c r="Y206" s="429">
        <f t="shared" si="56"/>
        <v>0</v>
      </c>
      <c r="Z206" s="429">
        <f t="shared" si="56"/>
        <v>0</v>
      </c>
      <c r="AA206" s="429">
        <f>SUM(AA202:AA205)</f>
        <v>18</v>
      </c>
      <c r="AB206" s="429">
        <f>SUM(AB202:AB205)</f>
        <v>982</v>
      </c>
      <c r="AC206" s="429">
        <f>SUM(AC202:AC205)</f>
        <v>1000</v>
      </c>
      <c r="AD206" s="429">
        <f t="shared" si="56"/>
        <v>110</v>
      </c>
      <c r="AE206" s="429">
        <f t="shared" si="56"/>
        <v>7268</v>
      </c>
      <c r="AF206" s="429">
        <f t="shared" si="56"/>
        <v>7378</v>
      </c>
      <c r="AG206" s="481">
        <f>'[6]Dec-20'!AF212+AC206</f>
        <v>7378</v>
      </c>
      <c r="AH206" s="482">
        <f t="shared" si="39"/>
        <v>0</v>
      </c>
      <c r="AI206" s="100"/>
      <c r="AJ206" s="103"/>
      <c r="AK206" s="199"/>
      <c r="AL206" s="199"/>
      <c r="AM206" s="310"/>
      <c r="AN206" s="310"/>
      <c r="AO206" s="310"/>
    </row>
    <row r="207" spans="1:42" s="301" customFormat="1" ht="104.25" customHeight="1" x14ac:dyDescent="0.2">
      <c r="A207" s="417">
        <v>29</v>
      </c>
      <c r="B207" s="568" t="s">
        <v>316</v>
      </c>
      <c r="C207" s="441">
        <v>0</v>
      </c>
      <c r="D207" s="441">
        <v>123</v>
      </c>
      <c r="E207" s="441">
        <f>'[6]Dec-20'!E213+C207</f>
        <v>0</v>
      </c>
      <c r="F207" s="441">
        <f>'[6]Dec-20'!F213+D207</f>
        <v>744</v>
      </c>
      <c r="G207" s="441">
        <v>4</v>
      </c>
      <c r="H207" s="441">
        <v>69</v>
      </c>
      <c r="I207" s="441">
        <f>'[6]Dec-20'!I213+G207</f>
        <v>5</v>
      </c>
      <c r="J207" s="441">
        <f>'[6]Dec-20'!J213+H207</f>
        <v>484</v>
      </c>
      <c r="K207" s="441">
        <v>8</v>
      </c>
      <c r="L207" s="441">
        <v>61</v>
      </c>
      <c r="M207" s="441">
        <f>'[6]Dec-20'!M213+K207</f>
        <v>36</v>
      </c>
      <c r="N207" s="441">
        <f>'[6]Dec-20'!N213+L207</f>
        <v>393</v>
      </c>
      <c r="O207" s="441">
        <v>3</v>
      </c>
      <c r="P207" s="441">
        <v>0</v>
      </c>
      <c r="Q207" s="441">
        <f>'[6]Dec-20'!Q213+O207</f>
        <v>18</v>
      </c>
      <c r="R207" s="441">
        <f>'[6]Dec-20'!R213+P207</f>
        <v>1</v>
      </c>
      <c r="S207" s="441">
        <v>0</v>
      </c>
      <c r="T207" s="441">
        <v>0</v>
      </c>
      <c r="U207" s="441">
        <f>'[6]Dec-20'!U213+S207</f>
        <v>0</v>
      </c>
      <c r="V207" s="441">
        <f>'[6]Dec-20'!V213+T207</f>
        <v>0</v>
      </c>
      <c r="W207" s="441">
        <v>0</v>
      </c>
      <c r="X207" s="441">
        <v>0</v>
      </c>
      <c r="Y207" s="441">
        <f>'[6]Dec-20'!Y213+W207</f>
        <v>0</v>
      </c>
      <c r="Z207" s="441">
        <f>'[6]Dec-20'!Z213+X207</f>
        <v>0</v>
      </c>
      <c r="AA207" s="441">
        <f t="shared" ref="AA207:AB210" si="57">C207+G207+K207+O207+S207+W207</f>
        <v>15</v>
      </c>
      <c r="AB207" s="441">
        <f t="shared" si="57"/>
        <v>253</v>
      </c>
      <c r="AC207" s="441">
        <f>AA207+AB207</f>
        <v>268</v>
      </c>
      <c r="AD207" s="441">
        <f t="shared" si="36"/>
        <v>59</v>
      </c>
      <c r="AE207" s="441">
        <f t="shared" si="37"/>
        <v>1622</v>
      </c>
      <c r="AF207" s="441">
        <f t="shared" si="38"/>
        <v>1681</v>
      </c>
      <c r="AG207" s="481">
        <f>'[6]Dec-20'!AF213+AC207</f>
        <v>1681</v>
      </c>
      <c r="AH207" s="482">
        <f t="shared" si="39"/>
        <v>0</v>
      </c>
      <c r="AI207" s="414"/>
      <c r="AJ207" s="414"/>
      <c r="AK207" s="427"/>
      <c r="AL207" s="427"/>
      <c r="AM207" s="485"/>
      <c r="AN207" s="309"/>
      <c r="AO207" s="309"/>
    </row>
    <row r="208" spans="1:42" s="301" customFormat="1" ht="104.25" customHeight="1" x14ac:dyDescent="0.2">
      <c r="A208" s="417">
        <v>30</v>
      </c>
      <c r="B208" s="568" t="s">
        <v>317</v>
      </c>
      <c r="C208" s="441">
        <v>5</v>
      </c>
      <c r="D208" s="441">
        <v>131</v>
      </c>
      <c r="E208" s="441">
        <f>'[6]Dec-20'!E214+C208</f>
        <v>59</v>
      </c>
      <c r="F208" s="441">
        <f>'[6]Dec-20'!F214+D208</f>
        <v>809</v>
      </c>
      <c r="G208" s="441">
        <v>5</v>
      </c>
      <c r="H208" s="441">
        <v>108</v>
      </c>
      <c r="I208" s="441">
        <f>'[6]Dec-20'!I214+G208</f>
        <v>34</v>
      </c>
      <c r="J208" s="441">
        <f>'[6]Dec-20'!J214+H208</f>
        <v>556</v>
      </c>
      <c r="K208" s="441">
        <v>0</v>
      </c>
      <c r="L208" s="441">
        <v>77</v>
      </c>
      <c r="M208" s="441">
        <f>'[6]Dec-20'!M214+K208</f>
        <v>49</v>
      </c>
      <c r="N208" s="441">
        <f>'[6]Dec-20'!N214+L208</f>
        <v>421</v>
      </c>
      <c r="O208" s="441">
        <v>1</v>
      </c>
      <c r="P208" s="441">
        <v>0</v>
      </c>
      <c r="Q208" s="441">
        <f>'[6]Dec-20'!Q214+O208</f>
        <v>3</v>
      </c>
      <c r="R208" s="441">
        <f>'[6]Dec-20'!R214+P208</f>
        <v>0</v>
      </c>
      <c r="S208" s="441">
        <v>0</v>
      </c>
      <c r="T208" s="441">
        <v>0</v>
      </c>
      <c r="U208" s="441">
        <f>'[6]Dec-20'!U214+S208</f>
        <v>0</v>
      </c>
      <c r="V208" s="441">
        <f>'[6]Dec-20'!V214+T208</f>
        <v>0</v>
      </c>
      <c r="W208" s="441">
        <v>0</v>
      </c>
      <c r="X208" s="441">
        <v>0</v>
      </c>
      <c r="Y208" s="441">
        <f>'[6]Dec-20'!Y214+W208</f>
        <v>0</v>
      </c>
      <c r="Z208" s="441">
        <f>'[6]Dec-20'!Z214+X208</f>
        <v>0</v>
      </c>
      <c r="AA208" s="441">
        <f t="shared" si="57"/>
        <v>11</v>
      </c>
      <c r="AB208" s="441">
        <f t="shared" si="57"/>
        <v>316</v>
      </c>
      <c r="AC208" s="441">
        <f>AA208+AB208</f>
        <v>327</v>
      </c>
      <c r="AD208" s="441">
        <f t="shared" si="36"/>
        <v>145</v>
      </c>
      <c r="AE208" s="441">
        <f t="shared" si="37"/>
        <v>1786</v>
      </c>
      <c r="AF208" s="441">
        <f t="shared" si="38"/>
        <v>1931</v>
      </c>
      <c r="AG208" s="481">
        <f>'[6]Dec-20'!AF214+AC208</f>
        <v>1931</v>
      </c>
      <c r="AH208" s="482">
        <f t="shared" si="39"/>
        <v>0</v>
      </c>
      <c r="AI208" s="414"/>
      <c r="AJ208" s="414"/>
      <c r="AK208" s="427"/>
      <c r="AL208" s="427"/>
      <c r="AM208" s="309"/>
      <c r="AN208" s="309"/>
      <c r="AO208" s="309"/>
    </row>
    <row r="209" spans="1:41" s="301" customFormat="1" ht="104.25" customHeight="1" x14ac:dyDescent="0.2">
      <c r="A209" s="417">
        <v>31</v>
      </c>
      <c r="B209" s="568" t="s">
        <v>318</v>
      </c>
      <c r="C209" s="441">
        <v>1</v>
      </c>
      <c r="D209" s="441">
        <v>135</v>
      </c>
      <c r="E209" s="441">
        <f>'[6]Dec-20'!E215+C209</f>
        <v>3</v>
      </c>
      <c r="F209" s="441">
        <f>'[6]Dec-20'!F215+D209</f>
        <v>943</v>
      </c>
      <c r="G209" s="441">
        <v>4</v>
      </c>
      <c r="H209" s="441">
        <v>63</v>
      </c>
      <c r="I209" s="441">
        <f>'[6]Dec-20'!I215+G209</f>
        <v>4</v>
      </c>
      <c r="J209" s="441">
        <f>'[6]Dec-20'!J215+H209</f>
        <v>549</v>
      </c>
      <c r="K209" s="441">
        <v>0</v>
      </c>
      <c r="L209" s="441">
        <v>41</v>
      </c>
      <c r="M209" s="441">
        <f>'[6]Dec-20'!M215+K209</f>
        <v>9</v>
      </c>
      <c r="N209" s="441">
        <f>'[6]Dec-20'!N215+L209</f>
        <v>433</v>
      </c>
      <c r="O209" s="441">
        <v>0</v>
      </c>
      <c r="P209" s="441">
        <v>1</v>
      </c>
      <c r="Q209" s="441">
        <f>'[6]Dec-20'!Q215+O209</f>
        <v>4</v>
      </c>
      <c r="R209" s="441">
        <f>'[6]Dec-20'!R215+P209</f>
        <v>1</v>
      </c>
      <c r="S209" s="441">
        <v>0</v>
      </c>
      <c r="T209" s="441">
        <v>0</v>
      </c>
      <c r="U209" s="441">
        <f>'[6]Dec-20'!U215+S209</f>
        <v>0</v>
      </c>
      <c r="V209" s="441">
        <f>'[6]Dec-20'!V215+T209</f>
        <v>0</v>
      </c>
      <c r="W209" s="441">
        <v>0</v>
      </c>
      <c r="X209" s="441">
        <v>0</v>
      </c>
      <c r="Y209" s="441">
        <f>'[6]Dec-20'!Y215+W209</f>
        <v>0</v>
      </c>
      <c r="Z209" s="441">
        <f>'[6]Dec-20'!Z215+X209</f>
        <v>0</v>
      </c>
      <c r="AA209" s="441">
        <f t="shared" si="57"/>
        <v>5</v>
      </c>
      <c r="AB209" s="441">
        <f t="shared" si="57"/>
        <v>240</v>
      </c>
      <c r="AC209" s="441">
        <f>AA209+AB209</f>
        <v>245</v>
      </c>
      <c r="AD209" s="441">
        <f t="shared" si="36"/>
        <v>20</v>
      </c>
      <c r="AE209" s="441">
        <f t="shared" si="37"/>
        <v>1926</v>
      </c>
      <c r="AF209" s="441">
        <f t="shared" si="38"/>
        <v>1946</v>
      </c>
      <c r="AG209" s="481">
        <f>'[6]Dec-20'!AF215+AC209</f>
        <v>1946</v>
      </c>
      <c r="AH209" s="482">
        <f t="shared" si="39"/>
        <v>0</v>
      </c>
      <c r="AI209" s="413"/>
      <c r="AJ209" s="413"/>
      <c r="AK209" s="303"/>
      <c r="AL209" s="427"/>
      <c r="AM209" s="309"/>
      <c r="AN209" s="309"/>
      <c r="AO209" s="309"/>
    </row>
    <row r="210" spans="1:41" s="301" customFormat="1" ht="104.25" customHeight="1" x14ac:dyDescent="0.2">
      <c r="A210" s="417">
        <v>32</v>
      </c>
      <c r="B210" s="568" t="s">
        <v>319</v>
      </c>
      <c r="C210" s="441">
        <v>1</v>
      </c>
      <c r="D210" s="441">
        <v>70</v>
      </c>
      <c r="E210" s="441">
        <f>'[6]Dec-20'!E216+C210</f>
        <v>5</v>
      </c>
      <c r="F210" s="441">
        <f>'[6]Dec-20'!F216+D210</f>
        <v>885</v>
      </c>
      <c r="G210" s="441">
        <v>4</v>
      </c>
      <c r="H210" s="441">
        <v>54</v>
      </c>
      <c r="I210" s="441">
        <f>'[6]Dec-20'!I216+G210</f>
        <v>20</v>
      </c>
      <c r="J210" s="441">
        <f>'[6]Dec-20'!J216+H210</f>
        <v>504</v>
      </c>
      <c r="K210" s="441">
        <v>3</v>
      </c>
      <c r="L210" s="441">
        <v>19</v>
      </c>
      <c r="M210" s="441">
        <f>'[6]Dec-20'!M216+K210</f>
        <v>34</v>
      </c>
      <c r="N210" s="441">
        <f>'[6]Dec-20'!N216+L210</f>
        <v>300</v>
      </c>
      <c r="O210" s="441">
        <v>1</v>
      </c>
      <c r="P210" s="441">
        <v>0</v>
      </c>
      <c r="Q210" s="441">
        <f>'[6]Dec-20'!Q216+O210</f>
        <v>6</v>
      </c>
      <c r="R210" s="441">
        <f>'[6]Dec-20'!R216+P210</f>
        <v>0</v>
      </c>
      <c r="S210" s="441">
        <v>0</v>
      </c>
      <c r="T210" s="441">
        <v>0</v>
      </c>
      <c r="U210" s="441">
        <f>'[6]Dec-20'!U216+S210</f>
        <v>0</v>
      </c>
      <c r="V210" s="441">
        <f>'[6]Dec-20'!V216+T210</f>
        <v>0</v>
      </c>
      <c r="W210" s="441">
        <v>0</v>
      </c>
      <c r="X210" s="441">
        <v>0</v>
      </c>
      <c r="Y210" s="441">
        <f>'[6]Dec-20'!Y216+W210</f>
        <v>0</v>
      </c>
      <c r="Z210" s="441">
        <f>'[6]Dec-20'!Z216+X210</f>
        <v>0</v>
      </c>
      <c r="AA210" s="441">
        <f t="shared" si="57"/>
        <v>9</v>
      </c>
      <c r="AB210" s="441">
        <f t="shared" si="57"/>
        <v>143</v>
      </c>
      <c r="AC210" s="441">
        <f>AA210+AB210</f>
        <v>152</v>
      </c>
      <c r="AD210" s="441">
        <f t="shared" si="36"/>
        <v>65</v>
      </c>
      <c r="AE210" s="441">
        <f t="shared" si="37"/>
        <v>1689</v>
      </c>
      <c r="AF210" s="441">
        <f t="shared" si="38"/>
        <v>1754</v>
      </c>
      <c r="AG210" s="481">
        <f>'[6]Dec-20'!AF216+AC210</f>
        <v>1754</v>
      </c>
      <c r="AH210" s="482">
        <f t="shared" si="39"/>
        <v>0</v>
      </c>
      <c r="AI210" s="413"/>
      <c r="AJ210" s="413"/>
      <c r="AK210" s="303"/>
      <c r="AL210" s="427"/>
      <c r="AM210" s="309"/>
      <c r="AN210" s="309"/>
      <c r="AO210" s="309"/>
    </row>
    <row r="211" spans="1:41" s="477" customFormat="1" ht="104.25" customHeight="1" x14ac:dyDescent="0.2">
      <c r="A211" s="689" t="s">
        <v>331</v>
      </c>
      <c r="B211" s="690"/>
      <c r="C211" s="429">
        <f>SUM(C207:C210)</f>
        <v>7</v>
      </c>
      <c r="D211" s="429">
        <f t="shared" ref="D211:AF211" si="58">SUM(D207:D210)</f>
        <v>459</v>
      </c>
      <c r="E211" s="429">
        <f t="shared" si="58"/>
        <v>67</v>
      </c>
      <c r="F211" s="429">
        <f t="shared" si="58"/>
        <v>3381</v>
      </c>
      <c r="G211" s="429">
        <f t="shared" si="58"/>
        <v>17</v>
      </c>
      <c r="H211" s="429">
        <f t="shared" si="58"/>
        <v>294</v>
      </c>
      <c r="I211" s="429">
        <f t="shared" si="58"/>
        <v>63</v>
      </c>
      <c r="J211" s="429">
        <f t="shared" si="58"/>
        <v>2093</v>
      </c>
      <c r="K211" s="429">
        <f t="shared" si="58"/>
        <v>11</v>
      </c>
      <c r="L211" s="429">
        <f t="shared" si="58"/>
        <v>198</v>
      </c>
      <c r="M211" s="429">
        <f t="shared" si="58"/>
        <v>128</v>
      </c>
      <c r="N211" s="429">
        <f t="shared" si="58"/>
        <v>1547</v>
      </c>
      <c r="O211" s="429">
        <f t="shared" si="58"/>
        <v>5</v>
      </c>
      <c r="P211" s="429">
        <f t="shared" si="58"/>
        <v>1</v>
      </c>
      <c r="Q211" s="429">
        <f t="shared" si="58"/>
        <v>31</v>
      </c>
      <c r="R211" s="429">
        <f t="shared" si="58"/>
        <v>2</v>
      </c>
      <c r="S211" s="429">
        <f t="shared" si="58"/>
        <v>0</v>
      </c>
      <c r="T211" s="429">
        <f t="shared" si="58"/>
        <v>0</v>
      </c>
      <c r="U211" s="429">
        <f t="shared" si="58"/>
        <v>0</v>
      </c>
      <c r="V211" s="429">
        <f t="shared" si="58"/>
        <v>0</v>
      </c>
      <c r="W211" s="429">
        <f t="shared" si="58"/>
        <v>0</v>
      </c>
      <c r="X211" s="429">
        <f t="shared" si="58"/>
        <v>0</v>
      </c>
      <c r="Y211" s="429">
        <f t="shared" si="58"/>
        <v>0</v>
      </c>
      <c r="Z211" s="429">
        <f t="shared" si="58"/>
        <v>0</v>
      </c>
      <c r="AA211" s="429">
        <f>SUM(AA207:AA210)</f>
        <v>40</v>
      </c>
      <c r="AB211" s="429">
        <f>SUM(AB207:AB210)</f>
        <v>952</v>
      </c>
      <c r="AC211" s="429">
        <f>SUM(AC207:AC210)</f>
        <v>992</v>
      </c>
      <c r="AD211" s="429">
        <f t="shared" si="58"/>
        <v>289</v>
      </c>
      <c r="AE211" s="429">
        <f t="shared" si="58"/>
        <v>7023</v>
      </c>
      <c r="AF211" s="429">
        <f t="shared" si="58"/>
        <v>7312</v>
      </c>
      <c r="AG211" s="481">
        <f>'[6]Dec-20'!AF217+AC211</f>
        <v>7312</v>
      </c>
      <c r="AH211" s="482">
        <f t="shared" si="39"/>
        <v>0</v>
      </c>
      <c r="AI211" s="101"/>
      <c r="AJ211" s="101"/>
      <c r="AK211" s="198"/>
      <c r="AL211" s="199"/>
      <c r="AM211" s="310"/>
      <c r="AN211" s="310"/>
      <c r="AO211" s="310"/>
    </row>
    <row r="212" spans="1:41" s="477" customFormat="1" ht="104.25" customHeight="1" x14ac:dyDescent="0.2">
      <c r="A212" s="689" t="s">
        <v>332</v>
      </c>
      <c r="B212" s="690"/>
      <c r="C212" s="429">
        <f>SUM(C211,C206)</f>
        <v>10</v>
      </c>
      <c r="D212" s="429">
        <f t="shared" ref="D212:AF212" si="59">SUM(D211,D206)</f>
        <v>863</v>
      </c>
      <c r="E212" s="429">
        <f t="shared" si="59"/>
        <v>77</v>
      </c>
      <c r="F212" s="429">
        <f t="shared" si="59"/>
        <v>6298</v>
      </c>
      <c r="G212" s="429">
        <f t="shared" si="59"/>
        <v>19</v>
      </c>
      <c r="H212" s="429">
        <f t="shared" si="59"/>
        <v>613</v>
      </c>
      <c r="I212" s="429">
        <f t="shared" si="59"/>
        <v>96</v>
      </c>
      <c r="J212" s="429">
        <f t="shared" si="59"/>
        <v>4414</v>
      </c>
      <c r="K212" s="429">
        <f t="shared" si="59"/>
        <v>19</v>
      </c>
      <c r="L212" s="429">
        <f t="shared" si="59"/>
        <v>456</v>
      </c>
      <c r="M212" s="429">
        <f t="shared" si="59"/>
        <v>179</v>
      </c>
      <c r="N212" s="429">
        <f t="shared" si="59"/>
        <v>3559</v>
      </c>
      <c r="O212" s="429">
        <f t="shared" si="59"/>
        <v>8</v>
      </c>
      <c r="P212" s="429">
        <f t="shared" si="59"/>
        <v>2</v>
      </c>
      <c r="Q212" s="429">
        <f t="shared" si="59"/>
        <v>44</v>
      </c>
      <c r="R212" s="429">
        <f t="shared" si="59"/>
        <v>19</v>
      </c>
      <c r="S212" s="429">
        <f t="shared" si="59"/>
        <v>2</v>
      </c>
      <c r="T212" s="429">
        <f t="shared" si="59"/>
        <v>0</v>
      </c>
      <c r="U212" s="429">
        <f t="shared" si="59"/>
        <v>3</v>
      </c>
      <c r="V212" s="429">
        <f t="shared" si="59"/>
        <v>1</v>
      </c>
      <c r="W212" s="429">
        <f t="shared" si="59"/>
        <v>0</v>
      </c>
      <c r="X212" s="429">
        <f t="shared" si="59"/>
        <v>0</v>
      </c>
      <c r="Y212" s="429">
        <f t="shared" si="59"/>
        <v>0</v>
      </c>
      <c r="Z212" s="429">
        <f t="shared" si="59"/>
        <v>0</v>
      </c>
      <c r="AA212" s="429">
        <f>SUM(AA211,AA206)</f>
        <v>58</v>
      </c>
      <c r="AB212" s="429">
        <f>SUM(AB211,AB206)</f>
        <v>1934</v>
      </c>
      <c r="AC212" s="429">
        <f>SUM(AC211,AC206)</f>
        <v>1992</v>
      </c>
      <c r="AD212" s="429">
        <f t="shared" si="59"/>
        <v>399</v>
      </c>
      <c r="AE212" s="429">
        <f t="shared" si="59"/>
        <v>14291</v>
      </c>
      <c r="AF212" s="429">
        <f t="shared" si="59"/>
        <v>14690</v>
      </c>
      <c r="AG212" s="481">
        <f>'[6]Dec-20'!AF218+AC212</f>
        <v>14690</v>
      </c>
      <c r="AH212" s="482">
        <f t="shared" si="39"/>
        <v>0</v>
      </c>
      <c r="AI212" s="101"/>
      <c r="AJ212" s="101"/>
      <c r="AK212" s="198"/>
      <c r="AL212" s="199"/>
      <c r="AM212" s="310"/>
      <c r="AN212" s="310"/>
      <c r="AO212" s="310"/>
    </row>
    <row r="213" spans="1:41" s="477" customFormat="1" ht="104.25" customHeight="1" x14ac:dyDescent="0.2">
      <c r="A213" s="689" t="s">
        <v>333</v>
      </c>
      <c r="B213" s="690"/>
      <c r="C213" s="429">
        <f>SUM(C212,C201,C187,C176)</f>
        <v>20</v>
      </c>
      <c r="D213" s="429">
        <f t="shared" ref="D213:AF213" si="60">SUM(D212,D201,D187,D176)</f>
        <v>1175</v>
      </c>
      <c r="E213" s="429">
        <f t="shared" si="60"/>
        <v>252</v>
      </c>
      <c r="F213" s="429">
        <f t="shared" si="60"/>
        <v>9325</v>
      </c>
      <c r="G213" s="429">
        <f t="shared" si="60"/>
        <v>34</v>
      </c>
      <c r="H213" s="429">
        <f t="shared" si="60"/>
        <v>878</v>
      </c>
      <c r="I213" s="429">
        <f t="shared" si="60"/>
        <v>413</v>
      </c>
      <c r="J213" s="429">
        <f t="shared" si="60"/>
        <v>7431</v>
      </c>
      <c r="K213" s="429">
        <f t="shared" si="60"/>
        <v>45</v>
      </c>
      <c r="L213" s="429">
        <f t="shared" si="60"/>
        <v>635</v>
      </c>
      <c r="M213" s="429">
        <f t="shared" si="60"/>
        <v>891</v>
      </c>
      <c r="N213" s="429">
        <f t="shared" si="60"/>
        <v>5673</v>
      </c>
      <c r="O213" s="429">
        <f t="shared" si="60"/>
        <v>67</v>
      </c>
      <c r="P213" s="429">
        <f t="shared" si="60"/>
        <v>6</v>
      </c>
      <c r="Q213" s="429">
        <f t="shared" si="60"/>
        <v>1108</v>
      </c>
      <c r="R213" s="429">
        <f t="shared" si="60"/>
        <v>101</v>
      </c>
      <c r="S213" s="429">
        <f t="shared" si="60"/>
        <v>13</v>
      </c>
      <c r="T213" s="429">
        <f t="shared" si="60"/>
        <v>1</v>
      </c>
      <c r="U213" s="429">
        <f t="shared" si="60"/>
        <v>149</v>
      </c>
      <c r="V213" s="429">
        <f t="shared" si="60"/>
        <v>2</v>
      </c>
      <c r="W213" s="429">
        <f t="shared" si="60"/>
        <v>0</v>
      </c>
      <c r="X213" s="429">
        <f t="shared" si="60"/>
        <v>0</v>
      </c>
      <c r="Y213" s="429">
        <f t="shared" si="60"/>
        <v>3</v>
      </c>
      <c r="Z213" s="429">
        <f t="shared" si="60"/>
        <v>0</v>
      </c>
      <c r="AA213" s="429">
        <f>SUM(AA212,AA201,AA187,AA176)</f>
        <v>179</v>
      </c>
      <c r="AB213" s="429">
        <f>SUM(AB212,AB201,AB187,AB176)</f>
        <v>2695</v>
      </c>
      <c r="AC213" s="429">
        <f>SUM(AC212,AC201,AC187,AC176)</f>
        <v>2874</v>
      </c>
      <c r="AD213" s="429">
        <f t="shared" si="60"/>
        <v>2816</v>
      </c>
      <c r="AE213" s="429">
        <f t="shared" si="60"/>
        <v>22532</v>
      </c>
      <c r="AF213" s="429">
        <f t="shared" si="60"/>
        <v>25348</v>
      </c>
      <c r="AG213" s="481">
        <f>'[6]Dec-20'!AF219+AC213</f>
        <v>25348</v>
      </c>
      <c r="AH213" s="482">
        <f t="shared" si="39"/>
        <v>0</v>
      </c>
      <c r="AI213" s="103"/>
      <c r="AJ213" s="103"/>
      <c r="AL213" s="199"/>
      <c r="AM213" s="310"/>
      <c r="AN213" s="310"/>
      <c r="AO213" s="310"/>
    </row>
    <row r="214" spans="1:41" s="93" customFormat="1" ht="104.25" customHeight="1" x14ac:dyDescent="0.2">
      <c r="A214" s="100"/>
      <c r="B214" s="569"/>
      <c r="C214" s="370"/>
      <c r="D214" s="370">
        <f>C213+D213</f>
        <v>1195</v>
      </c>
      <c r="E214" s="370"/>
      <c r="F214" s="370"/>
      <c r="G214" s="370"/>
      <c r="H214" s="370">
        <f>G213+H213</f>
        <v>912</v>
      </c>
      <c r="I214" s="370"/>
      <c r="J214" s="370"/>
      <c r="K214" s="370"/>
      <c r="L214" s="370">
        <f>K213+L213</f>
        <v>680</v>
      </c>
      <c r="M214" s="370"/>
      <c r="N214" s="370"/>
      <c r="O214" s="370"/>
      <c r="P214" s="370">
        <f>O213+P213</f>
        <v>73</v>
      </c>
      <c r="Q214" s="370"/>
      <c r="R214" s="370"/>
      <c r="S214" s="370"/>
      <c r="T214" s="370">
        <f>S213+T213</f>
        <v>14</v>
      </c>
      <c r="U214" s="370"/>
      <c r="V214" s="370"/>
      <c r="W214" s="370"/>
      <c r="X214" s="370">
        <f>W213+X213</f>
        <v>0</v>
      </c>
      <c r="Y214" s="370"/>
      <c r="Z214" s="370"/>
      <c r="AA214" s="370"/>
      <c r="AB214" s="370"/>
      <c r="AC214" s="370">
        <f>D214+H214+L214+P214+T214+X214</f>
        <v>2874</v>
      </c>
      <c r="AD214" s="370"/>
      <c r="AE214" s="370"/>
      <c r="AF214" s="370">
        <f>E213+F213+I213+J213+M213+N213+Q213+R213+U213+V213+Y213+Z213</f>
        <v>25348</v>
      </c>
      <c r="AG214" s="370">
        <f>19547+2641</f>
        <v>22188</v>
      </c>
      <c r="AH214" s="431">
        <f>AH213+AC213</f>
        <v>2874</v>
      </c>
      <c r="AI214" s="103"/>
      <c r="AJ214" s="103"/>
      <c r="AL214" s="103"/>
      <c r="AM214" s="119"/>
      <c r="AN214" s="119"/>
      <c r="AO214" s="119"/>
    </row>
    <row r="215" spans="1:41" ht="104.25" customHeight="1" x14ac:dyDescent="0.2">
      <c r="AG215" s="412"/>
    </row>
  </sheetData>
  <mergeCells count="172">
    <mergeCell ref="AJ174:AM174"/>
    <mergeCell ref="AH165:AI165"/>
    <mergeCell ref="AJ168:AK168"/>
    <mergeCell ref="A1:AF1"/>
    <mergeCell ref="K166:L166"/>
    <mergeCell ref="W166:X166"/>
    <mergeCell ref="Y166:Z166"/>
    <mergeCell ref="A145:B145"/>
    <mergeCell ref="A110:A111"/>
    <mergeCell ref="C166:D166"/>
    <mergeCell ref="AK56:AL56"/>
    <mergeCell ref="B159:AL160"/>
    <mergeCell ref="E166:F166"/>
    <mergeCell ref="I57:J57"/>
    <mergeCell ref="AH57:AH58"/>
    <mergeCell ref="AI57:AI58"/>
    <mergeCell ref="G57:H57"/>
    <mergeCell ref="K57:L57"/>
    <mergeCell ref="M57:N57"/>
    <mergeCell ref="AG56:AI56"/>
    <mergeCell ref="S166:T166"/>
    <mergeCell ref="B165:B167"/>
    <mergeCell ref="K165:N165"/>
    <mergeCell ref="I166:J166"/>
    <mergeCell ref="G166:H166"/>
    <mergeCell ref="C165:F165"/>
    <mergeCell ref="G165:J165"/>
    <mergeCell ref="M166:N166"/>
    <mergeCell ref="A45:B45"/>
    <mergeCell ref="A50:B50"/>
    <mergeCell ref="A213:B213"/>
    <mergeCell ref="A212:B212"/>
    <mergeCell ref="A201:B201"/>
    <mergeCell ref="AA166:AC166"/>
    <mergeCell ref="A200:B200"/>
    <mergeCell ref="A206:B206"/>
    <mergeCell ref="U166:V166"/>
    <mergeCell ref="A211:B211"/>
    <mergeCell ref="A165:A167"/>
    <mergeCell ref="A181:B181"/>
    <mergeCell ref="A195:B195"/>
    <mergeCell ref="A171:B171"/>
    <mergeCell ref="A175:B175"/>
    <mergeCell ref="A176:B176"/>
    <mergeCell ref="A186:B186"/>
    <mergeCell ref="A190:B190"/>
    <mergeCell ref="A187:B187"/>
    <mergeCell ref="A2:AF2"/>
    <mergeCell ref="A39:B39"/>
    <mergeCell ref="A40:B40"/>
    <mergeCell ref="S5:T5"/>
    <mergeCell ref="U5:V5"/>
    <mergeCell ref="E5:F5"/>
    <mergeCell ref="AE5:AF5"/>
    <mergeCell ref="AH2:AL2"/>
    <mergeCell ref="AG4:AI4"/>
    <mergeCell ref="AK4:AL4"/>
    <mergeCell ref="A5:A6"/>
    <mergeCell ref="B5:B6"/>
    <mergeCell ref="G5:H5"/>
    <mergeCell ref="I5:J5"/>
    <mergeCell ref="M5:N5"/>
    <mergeCell ref="O5:P5"/>
    <mergeCell ref="Q5:R5"/>
    <mergeCell ref="A55:AL55"/>
    <mergeCell ref="A51:B51"/>
    <mergeCell ref="A52:B52"/>
    <mergeCell ref="AL57:AL58"/>
    <mergeCell ref="A29:B29"/>
    <mergeCell ref="A15:B15"/>
    <mergeCell ref="A34:B34"/>
    <mergeCell ref="A20:B20"/>
    <mergeCell ref="AM5:AS5"/>
    <mergeCell ref="A10:B10"/>
    <mergeCell ref="A25:B25"/>
    <mergeCell ref="A14:B14"/>
    <mergeCell ref="AL5:AL6"/>
    <mergeCell ref="K5:L5"/>
    <mergeCell ref="W5:X5"/>
    <mergeCell ref="AJ5:AK5"/>
    <mergeCell ref="AH5:AH6"/>
    <mergeCell ref="AI5:AI6"/>
    <mergeCell ref="AA5:AB5"/>
    <mergeCell ref="A26:B26"/>
    <mergeCell ref="C5:D5"/>
    <mergeCell ref="AC5:AD5"/>
    <mergeCell ref="Y5:Z5"/>
    <mergeCell ref="AG5:AG6"/>
    <mergeCell ref="A66:B66"/>
    <mergeCell ref="A67:B67"/>
    <mergeCell ref="A72:B72"/>
    <mergeCell ref="A77:B77"/>
    <mergeCell ref="A78:B78"/>
    <mergeCell ref="A81:B81"/>
    <mergeCell ref="AM57:AS57"/>
    <mergeCell ref="A62:B62"/>
    <mergeCell ref="W57:X57"/>
    <mergeCell ref="Y57:Z57"/>
    <mergeCell ref="AA57:AB57"/>
    <mergeCell ref="AC57:AD57"/>
    <mergeCell ref="O57:P57"/>
    <mergeCell ref="Q57:R57"/>
    <mergeCell ref="U57:V57"/>
    <mergeCell ref="AE57:AF57"/>
    <mergeCell ref="AG57:AG58"/>
    <mergeCell ref="S57:T57"/>
    <mergeCell ref="AJ57:AK57"/>
    <mergeCell ref="A57:A58"/>
    <mergeCell ref="B57:B58"/>
    <mergeCell ref="C57:D57"/>
    <mergeCell ref="E57:F57"/>
    <mergeCell ref="AD166:AF166"/>
    <mergeCell ref="AA165:AF165"/>
    <mergeCell ref="O166:P166"/>
    <mergeCell ref="A155:B155"/>
    <mergeCell ref="A120:B120"/>
    <mergeCell ref="A130:B130"/>
    <mergeCell ref="A86:B86"/>
    <mergeCell ref="A91:B91"/>
    <mergeCell ref="A92:B92"/>
    <mergeCell ref="A97:B97"/>
    <mergeCell ref="A102:B102"/>
    <mergeCell ref="A103:B103"/>
    <mergeCell ref="A104:B104"/>
    <mergeCell ref="S110:T110"/>
    <mergeCell ref="AM110:AS110"/>
    <mergeCell ref="A115:B115"/>
    <mergeCell ref="A119:B119"/>
    <mergeCell ref="U110:V110"/>
    <mergeCell ref="W110:X110"/>
    <mergeCell ref="O110:P110"/>
    <mergeCell ref="Q110:R110"/>
    <mergeCell ref="AA110:AB110"/>
    <mergeCell ref="AH107:AL107"/>
    <mergeCell ref="AH110:AH111"/>
    <mergeCell ref="B110:B111"/>
    <mergeCell ref="A107:AF107"/>
    <mergeCell ref="AG110:AG111"/>
    <mergeCell ref="K110:L110"/>
    <mergeCell ref="O165:R165"/>
    <mergeCell ref="AC110:AD110"/>
    <mergeCell ref="AE110:AF110"/>
    <mergeCell ref="A144:B144"/>
    <mergeCell ref="A131:B131"/>
    <mergeCell ref="M110:N110"/>
    <mergeCell ref="C110:D110"/>
    <mergeCell ref="G110:H110"/>
    <mergeCell ref="E110:F110"/>
    <mergeCell ref="A3:AL3"/>
    <mergeCell ref="A164:AL164"/>
    <mergeCell ref="A108:AL108"/>
    <mergeCell ref="AL169:AL170"/>
    <mergeCell ref="AG109:AI109"/>
    <mergeCell ref="AI110:AI111"/>
    <mergeCell ref="I110:J110"/>
    <mergeCell ref="Y110:Z110"/>
    <mergeCell ref="AG161:AK163"/>
    <mergeCell ref="Q166:R166"/>
    <mergeCell ref="AK109:AL109"/>
    <mergeCell ref="A156:B156"/>
    <mergeCell ref="A157:B157"/>
    <mergeCell ref="A134:B134"/>
    <mergeCell ref="A139:B139"/>
    <mergeCell ref="AL110:AL111"/>
    <mergeCell ref="A150:B150"/>
    <mergeCell ref="A125:B125"/>
    <mergeCell ref="AI169:AJ170"/>
    <mergeCell ref="C161:F163"/>
    <mergeCell ref="S165:V165"/>
    <mergeCell ref="W165:Z165"/>
    <mergeCell ref="AK169:AK170"/>
    <mergeCell ref="AJ110:AK110"/>
  </mergeCells>
  <printOptions horizontalCentered="1" verticalCentered="1"/>
  <pageMargins left="0" right="0" top="0" bottom="0" header="0.39370078740157483" footer="0"/>
  <pageSetup paperSize="9" scale="10" orientation="landscape" r:id="rId1"/>
  <rowBreaks count="2" manualBreakCount="2">
    <brk id="54" max="37" man="1"/>
    <brk id="106"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1"/>
  <sheetViews>
    <sheetView view="pageBreakPreview" zoomScale="46" zoomScaleNormal="100" zoomScaleSheetLayoutView="46" workbookViewId="0">
      <pane xSplit="5" ySplit="6" topLeftCell="F7" activePane="bottomRight" state="frozen"/>
      <selection activeCell="V6" sqref="V6"/>
      <selection pane="topRight" activeCell="V6" sqref="V6"/>
      <selection pane="bottomLeft" activeCell="V6" sqref="V6"/>
      <selection pane="bottomRight" activeCell="E15" sqref="E15"/>
    </sheetView>
  </sheetViews>
  <sheetFormatPr defaultRowHeight="25.5" x14ac:dyDescent="0.2"/>
  <cols>
    <col min="1" max="1" width="15.42578125" style="211" customWidth="1"/>
    <col min="2" max="2" width="29.5703125" style="211" customWidth="1"/>
    <col min="3" max="3" width="33.85546875" style="211" customWidth="1"/>
    <col min="4" max="4" width="30.5703125" style="211" customWidth="1"/>
    <col min="5" max="6" width="35.28515625" style="211" customWidth="1"/>
    <col min="7" max="7" width="35.28515625" style="232" customWidth="1"/>
    <col min="8" max="9" width="35.28515625" style="211" customWidth="1"/>
    <col min="10" max="10" width="35.28515625" style="230" customWidth="1"/>
    <col min="11" max="11" width="38.7109375" style="211" customWidth="1"/>
    <col min="12" max="12" width="29" style="211" customWidth="1"/>
    <col min="13" max="13" width="31.7109375" style="211" customWidth="1"/>
    <col min="14" max="14" width="51.85546875" style="231" customWidth="1"/>
    <col min="15" max="15" width="80.7109375" style="592" customWidth="1"/>
    <col min="16" max="16" width="85.85546875" style="231" hidden="1" customWidth="1"/>
    <col min="17" max="17" width="36.5703125" style="211" customWidth="1"/>
    <col min="18" max="18" width="33.140625" style="211" customWidth="1"/>
    <col min="19" max="29" width="17.7109375" style="211" customWidth="1"/>
    <col min="30" max="31" width="14.140625" style="211" customWidth="1"/>
    <col min="32" max="16384" width="9.140625" style="211"/>
  </cols>
  <sheetData>
    <row r="1" spans="1:36" x14ac:dyDescent="0.2">
      <c r="E1" s="587"/>
    </row>
    <row r="2" spans="1:36" x14ac:dyDescent="0.2">
      <c r="E2" s="587"/>
    </row>
    <row r="3" spans="1:36" ht="51" customHeight="1" x14ac:dyDescent="1.6">
      <c r="A3" s="456"/>
      <c r="B3" s="726" t="s">
        <v>405</v>
      </c>
      <c r="C3" s="726"/>
      <c r="D3" s="726"/>
      <c r="E3" s="726"/>
      <c r="F3" s="726"/>
      <c r="G3" s="726"/>
      <c r="H3" s="726"/>
      <c r="I3" s="726"/>
      <c r="J3" s="726"/>
      <c r="K3" s="726"/>
      <c r="L3" s="726"/>
      <c r="M3" s="726"/>
      <c r="N3" s="726"/>
      <c r="O3" s="726"/>
      <c r="P3" s="726"/>
      <c r="Q3" s="726"/>
      <c r="R3" s="726"/>
      <c r="S3" s="220"/>
      <c r="T3" s="220"/>
      <c r="U3" s="220"/>
      <c r="V3" s="220"/>
      <c r="W3" s="220"/>
      <c r="X3" s="220"/>
      <c r="Y3" s="220"/>
      <c r="Z3" s="220"/>
      <c r="AA3" s="220"/>
      <c r="AB3" s="220"/>
      <c r="AC3" s="220"/>
      <c r="AD3" s="222"/>
    </row>
    <row r="4" spans="1:36" ht="51" customHeight="1" x14ac:dyDescent="1.6">
      <c r="A4" s="588"/>
      <c r="B4" s="589"/>
      <c r="C4" s="589"/>
      <c r="D4" s="589"/>
      <c r="E4" s="589"/>
      <c r="F4" s="589"/>
      <c r="G4" s="589"/>
      <c r="H4" s="589"/>
      <c r="I4" s="589"/>
      <c r="J4" s="589"/>
      <c r="K4" s="589"/>
      <c r="L4" s="589"/>
      <c r="M4" s="589"/>
      <c r="N4" s="589"/>
      <c r="O4" s="589"/>
      <c r="P4" s="583"/>
      <c r="Q4" s="221"/>
      <c r="R4" s="220"/>
      <c r="S4" s="220"/>
      <c r="T4" s="220"/>
      <c r="U4" s="220"/>
      <c r="V4" s="220"/>
      <c r="W4" s="220"/>
      <c r="X4" s="220"/>
      <c r="Y4" s="220"/>
      <c r="Z4" s="220"/>
      <c r="AA4" s="220"/>
      <c r="AB4" s="220"/>
      <c r="AC4" s="220"/>
      <c r="AD4" s="222"/>
    </row>
    <row r="5" spans="1:36" s="578" customFormat="1" ht="225" customHeight="1" x14ac:dyDescent="0.2">
      <c r="A5" s="575" t="s">
        <v>287</v>
      </c>
      <c r="B5" s="575" t="s">
        <v>349</v>
      </c>
      <c r="C5" s="575" t="s">
        <v>350</v>
      </c>
      <c r="D5" s="575" t="s">
        <v>351</v>
      </c>
      <c r="E5" s="575" t="s">
        <v>352</v>
      </c>
      <c r="F5" s="575" t="s">
        <v>353</v>
      </c>
      <c r="G5" s="575" t="s">
        <v>354</v>
      </c>
      <c r="H5" s="575" t="s">
        <v>355</v>
      </c>
      <c r="I5" s="575" t="s">
        <v>356</v>
      </c>
      <c r="J5" s="576" t="s">
        <v>357</v>
      </c>
      <c r="K5" s="575" t="s">
        <v>356</v>
      </c>
      <c r="L5" s="575" t="s">
        <v>358</v>
      </c>
      <c r="M5" s="575" t="s">
        <v>359</v>
      </c>
      <c r="N5" s="575" t="s">
        <v>360</v>
      </c>
      <c r="O5" s="575" t="s">
        <v>361</v>
      </c>
      <c r="P5" s="575" t="s">
        <v>361</v>
      </c>
      <c r="Q5" s="575" t="s">
        <v>362</v>
      </c>
      <c r="R5" s="575" t="s">
        <v>363</v>
      </c>
      <c r="S5" s="577"/>
      <c r="T5" s="577"/>
      <c r="U5" s="577"/>
      <c r="V5" s="577"/>
      <c r="W5" s="577"/>
      <c r="X5" s="577"/>
      <c r="Y5" s="577"/>
      <c r="Z5" s="577"/>
      <c r="AA5" s="577"/>
      <c r="AB5" s="577"/>
      <c r="AC5" s="577"/>
    </row>
    <row r="6" spans="1:36" s="406" customFormat="1" ht="34.5" customHeight="1" x14ac:dyDescent="0.2">
      <c r="A6" s="455">
        <v>1</v>
      </c>
      <c r="B6" s="455">
        <v>2</v>
      </c>
      <c r="C6" s="455">
        <v>3</v>
      </c>
      <c r="D6" s="455">
        <v>4</v>
      </c>
      <c r="E6" s="455">
        <v>5</v>
      </c>
      <c r="F6" s="455">
        <v>6</v>
      </c>
      <c r="G6" s="459">
        <v>7</v>
      </c>
      <c r="H6" s="455" t="s">
        <v>83</v>
      </c>
      <c r="I6" s="455">
        <v>9</v>
      </c>
      <c r="J6" s="209" t="s">
        <v>123</v>
      </c>
      <c r="K6" s="455" t="s">
        <v>124</v>
      </c>
      <c r="L6" s="462">
        <v>12</v>
      </c>
      <c r="M6" s="462">
        <v>13</v>
      </c>
      <c r="N6" s="455">
        <v>14</v>
      </c>
      <c r="O6" s="593">
        <v>15</v>
      </c>
      <c r="P6" s="455">
        <v>14</v>
      </c>
      <c r="Q6" s="455">
        <v>16</v>
      </c>
      <c r="R6" s="455">
        <v>17</v>
      </c>
      <c r="S6" s="405"/>
      <c r="T6" s="405"/>
      <c r="U6" s="405"/>
      <c r="V6" s="405"/>
      <c r="W6" s="405"/>
      <c r="X6" s="405"/>
      <c r="Y6" s="405"/>
      <c r="Z6" s="405"/>
      <c r="AA6" s="405"/>
      <c r="AB6" s="405"/>
      <c r="AC6" s="405"/>
    </row>
    <row r="7" spans="1:36" ht="37.5" customHeight="1" x14ac:dyDescent="0.2">
      <c r="A7" s="709">
        <v>1</v>
      </c>
      <c r="B7" s="727" t="s">
        <v>339</v>
      </c>
      <c r="C7" s="566" t="s">
        <v>288</v>
      </c>
      <c r="D7" s="465">
        <f>'Jan-21'!AL112</f>
        <v>2702</v>
      </c>
      <c r="E7" s="465">
        <v>0</v>
      </c>
      <c r="F7" s="465">
        <v>3</v>
      </c>
      <c r="G7" s="465">
        <v>3</v>
      </c>
      <c r="H7" s="465">
        <f>E7+F7-G7</f>
        <v>0</v>
      </c>
      <c r="I7" s="465">
        <f>'[6]Dec-20 district '!I6+F7</f>
        <v>66</v>
      </c>
      <c r="J7" s="466">
        <f>(F7/D7)*100</f>
        <v>0.11102886750555144</v>
      </c>
      <c r="K7" s="466">
        <f>I7*100/D7</f>
        <v>2.4426350851221317</v>
      </c>
      <c r="L7" s="465">
        <v>3</v>
      </c>
      <c r="M7" s="465">
        <f>'[6]Dec-20 district '!M6+L7</f>
        <v>66</v>
      </c>
      <c r="N7" s="566" t="s">
        <v>364</v>
      </c>
      <c r="O7" s="584" t="s">
        <v>365</v>
      </c>
      <c r="P7" s="728" t="s">
        <v>270</v>
      </c>
      <c r="Q7" s="206">
        <v>100</v>
      </c>
      <c r="R7" s="206">
        <v>0</v>
      </c>
      <c r="S7" s="404"/>
      <c r="T7" s="404"/>
      <c r="U7" s="404"/>
      <c r="V7" s="404"/>
      <c r="W7" s="404"/>
      <c r="X7" s="404"/>
      <c r="Y7" s="404"/>
      <c r="Z7" s="404"/>
      <c r="AA7" s="404"/>
      <c r="AB7" s="404"/>
      <c r="AC7" s="404"/>
      <c r="AD7" s="223" t="e">
        <f>'[7]Sep-19 district '!G4+F7</f>
        <v>#REF!</v>
      </c>
    </row>
    <row r="8" spans="1:36" ht="37.5" customHeight="1" x14ac:dyDescent="0.2">
      <c r="A8" s="710"/>
      <c r="B8" s="727"/>
      <c r="C8" s="566" t="s">
        <v>289</v>
      </c>
      <c r="D8" s="465">
        <f>'Jan-21'!AL113</f>
        <v>3384</v>
      </c>
      <c r="E8" s="465">
        <v>0</v>
      </c>
      <c r="F8" s="465">
        <v>8</v>
      </c>
      <c r="G8" s="465">
        <v>8</v>
      </c>
      <c r="H8" s="465">
        <f t="shared" ref="H8:H46" si="0">E8+F8-G8</f>
        <v>0</v>
      </c>
      <c r="I8" s="465">
        <f>'[6]Dec-20 district '!I7+F8</f>
        <v>94</v>
      </c>
      <c r="J8" s="466">
        <f t="shared" ref="J8:J46" si="1">(F8/D8)*100</f>
        <v>0.2364066193853428</v>
      </c>
      <c r="K8" s="466">
        <f>I8*100/D8</f>
        <v>2.7777777777777777</v>
      </c>
      <c r="L8" s="465">
        <v>8</v>
      </c>
      <c r="M8" s="465">
        <f>'[6]Dec-20 district '!M7+L8</f>
        <v>102</v>
      </c>
      <c r="N8" s="566" t="s">
        <v>289</v>
      </c>
      <c r="O8" s="584" t="s">
        <v>367</v>
      </c>
      <c r="P8" s="729"/>
      <c r="Q8" s="206">
        <v>100</v>
      </c>
      <c r="R8" s="206">
        <v>0</v>
      </c>
      <c r="S8" s="404"/>
      <c r="T8" s="404"/>
      <c r="U8" s="404"/>
      <c r="V8" s="404"/>
      <c r="W8" s="404"/>
      <c r="X8" s="404"/>
      <c r="Y8" s="404"/>
      <c r="Z8" s="404"/>
      <c r="AA8" s="404"/>
      <c r="AB8" s="404"/>
      <c r="AC8" s="404"/>
      <c r="AD8" s="223" t="e">
        <f>'[8]Aug-19 district '!G5+F8</f>
        <v>#REF!</v>
      </c>
    </row>
    <row r="9" spans="1:36" ht="37.5" customHeight="1" x14ac:dyDescent="0.2">
      <c r="A9" s="710"/>
      <c r="B9" s="727"/>
      <c r="C9" s="566" t="s">
        <v>290</v>
      </c>
      <c r="D9" s="465">
        <f>'Jan-21'!AL114</f>
        <v>4870</v>
      </c>
      <c r="E9" s="465">
        <v>0</v>
      </c>
      <c r="F9" s="465">
        <v>6</v>
      </c>
      <c r="G9" s="465">
        <v>6</v>
      </c>
      <c r="H9" s="465">
        <f t="shared" si="0"/>
        <v>0</v>
      </c>
      <c r="I9" s="465">
        <f>'[6]Dec-20 district '!I8+F9</f>
        <v>147</v>
      </c>
      <c r="J9" s="466">
        <f t="shared" si="1"/>
        <v>0.12320328542094457</v>
      </c>
      <c r="K9" s="466">
        <f>I9*100/D9</f>
        <v>3.0184804928131417</v>
      </c>
      <c r="L9" s="465">
        <v>6</v>
      </c>
      <c r="M9" s="465">
        <f>'[6]Dec-20 district '!M8+L9</f>
        <v>215</v>
      </c>
      <c r="N9" s="566" t="s">
        <v>290</v>
      </c>
      <c r="O9" s="584" t="s">
        <v>366</v>
      </c>
      <c r="P9" s="730"/>
      <c r="Q9" s="206">
        <v>100</v>
      </c>
      <c r="R9" s="206">
        <v>0</v>
      </c>
      <c r="S9" s="404"/>
      <c r="T9" s="404"/>
      <c r="U9" s="404"/>
      <c r="V9" s="404"/>
      <c r="W9" s="404"/>
      <c r="X9" s="404"/>
      <c r="Y9" s="404"/>
      <c r="Z9" s="404"/>
      <c r="AA9" s="404"/>
      <c r="AB9" s="404"/>
      <c r="AC9" s="404"/>
      <c r="AD9" s="223">
        <f>'[3]July-19 district '!G6+F9</f>
        <v>6</v>
      </c>
    </row>
    <row r="10" spans="1:36" ht="37.5" customHeight="1" x14ac:dyDescent="0.2">
      <c r="A10" s="710"/>
      <c r="B10" s="727"/>
      <c r="C10" s="566" t="s">
        <v>291</v>
      </c>
      <c r="D10" s="465">
        <f>'Jan-21'!AL116</f>
        <v>6691</v>
      </c>
      <c r="E10" s="465">
        <v>0</v>
      </c>
      <c r="F10" s="465">
        <v>23</v>
      </c>
      <c r="G10" s="465">
        <v>23</v>
      </c>
      <c r="H10" s="465">
        <f t="shared" si="0"/>
        <v>0</v>
      </c>
      <c r="I10" s="465">
        <f>'[6]Dec-20 district '!I9+F10</f>
        <v>199</v>
      </c>
      <c r="J10" s="466">
        <f t="shared" si="1"/>
        <v>0.34374532954715287</v>
      </c>
      <c r="K10" s="466">
        <f>I10*100/D10</f>
        <v>2.9741443730384098</v>
      </c>
      <c r="L10" s="465">
        <v>0</v>
      </c>
      <c r="M10" s="465">
        <f>'[6]Dec-20 district '!M9+L10</f>
        <v>83</v>
      </c>
      <c r="N10" s="731" t="s">
        <v>292</v>
      </c>
      <c r="O10" s="712" t="s">
        <v>368</v>
      </c>
      <c r="P10" s="725" t="s">
        <v>271</v>
      </c>
      <c r="Q10" s="708">
        <v>100</v>
      </c>
      <c r="R10" s="708">
        <v>0</v>
      </c>
      <c r="S10" s="404"/>
      <c r="T10" s="404"/>
      <c r="U10" s="404"/>
      <c r="V10" s="404"/>
      <c r="W10" s="404"/>
      <c r="X10" s="404"/>
      <c r="Y10" s="404"/>
      <c r="Z10" s="404"/>
      <c r="AA10" s="404"/>
      <c r="AB10" s="404"/>
      <c r="AC10" s="404"/>
      <c r="AD10" s="223">
        <f>'[3]July-19 district '!G7+F10</f>
        <v>23</v>
      </c>
    </row>
    <row r="11" spans="1:36" ht="37.5" customHeight="1" x14ac:dyDescent="0.2">
      <c r="A11" s="710"/>
      <c r="B11" s="727"/>
      <c r="C11" s="566" t="s">
        <v>292</v>
      </c>
      <c r="D11" s="465">
        <f>'Jan-21'!AL117</f>
        <v>4994</v>
      </c>
      <c r="E11" s="465">
        <v>0</v>
      </c>
      <c r="F11" s="465">
        <v>8</v>
      </c>
      <c r="G11" s="465">
        <v>8</v>
      </c>
      <c r="H11" s="465">
        <f t="shared" si="0"/>
        <v>0</v>
      </c>
      <c r="I11" s="465">
        <f>'[6]Dec-20 district '!I10+F11</f>
        <v>86</v>
      </c>
      <c r="J11" s="466">
        <f t="shared" si="1"/>
        <v>0.16019223067681218</v>
      </c>
      <c r="K11" s="466">
        <f t="shared" ref="K11:K45" si="2">(I11/D11)*100</f>
        <v>1.7220664797757308</v>
      </c>
      <c r="L11" s="465">
        <v>5</v>
      </c>
      <c r="M11" s="465">
        <f>'[6]Dec-20 district '!M10+L11</f>
        <v>66</v>
      </c>
      <c r="N11" s="731"/>
      <c r="O11" s="713"/>
      <c r="P11" s="725"/>
      <c r="Q11" s="708"/>
      <c r="R11" s="708"/>
      <c r="S11" s="404"/>
      <c r="T11" s="404"/>
      <c r="U11" s="404"/>
      <c r="V11" s="404"/>
      <c r="W11" s="404"/>
      <c r="X11" s="404"/>
      <c r="Y11" s="404"/>
      <c r="Z11" s="404"/>
      <c r="AA11" s="404"/>
      <c r="AB11" s="404"/>
      <c r="AC11" s="404"/>
      <c r="AD11" s="223">
        <f>'[3]July-19 district '!G8+F11</f>
        <v>8</v>
      </c>
    </row>
    <row r="12" spans="1:36" ht="37.5" customHeight="1" x14ac:dyDescent="0.2">
      <c r="A12" s="710"/>
      <c r="B12" s="727"/>
      <c r="C12" s="566" t="s">
        <v>293</v>
      </c>
      <c r="D12" s="465">
        <f>'Jan-21'!AL118</f>
        <v>8768</v>
      </c>
      <c r="E12" s="465">
        <v>0</v>
      </c>
      <c r="F12" s="465">
        <v>5</v>
      </c>
      <c r="G12" s="465">
        <v>5</v>
      </c>
      <c r="H12" s="465">
        <f t="shared" si="0"/>
        <v>0</v>
      </c>
      <c r="I12" s="465">
        <f>'[6]Dec-20 district '!I11+F12</f>
        <v>99</v>
      </c>
      <c r="J12" s="466">
        <f t="shared" si="1"/>
        <v>5.7025547445255467E-2</v>
      </c>
      <c r="K12" s="466">
        <f t="shared" si="2"/>
        <v>1.1291058394160585</v>
      </c>
      <c r="L12" s="465">
        <v>0</v>
      </c>
      <c r="M12" s="465">
        <f>'[6]Dec-20 district '!M11+L12</f>
        <v>63</v>
      </c>
      <c r="N12" s="731"/>
      <c r="O12" s="714"/>
      <c r="P12" s="725"/>
      <c r="Q12" s="708"/>
      <c r="R12" s="708"/>
      <c r="S12" s="404"/>
      <c r="T12" s="404"/>
      <c r="U12" s="404"/>
      <c r="V12" s="404"/>
      <c r="W12" s="404"/>
      <c r="X12" s="404"/>
      <c r="Y12" s="404"/>
      <c r="Z12" s="404"/>
      <c r="AA12" s="404"/>
      <c r="AB12" s="404"/>
      <c r="AC12" s="404"/>
      <c r="AD12" s="223">
        <f>'[3]July-19 district '!G9+F12</f>
        <v>5</v>
      </c>
    </row>
    <row r="13" spans="1:36" ht="37.5" customHeight="1" x14ac:dyDescent="0.2">
      <c r="A13" s="710"/>
      <c r="B13" s="727"/>
      <c r="C13" s="566" t="s">
        <v>294</v>
      </c>
      <c r="D13" s="465">
        <f>'Jan-21'!AL121</f>
        <v>3053</v>
      </c>
      <c r="E13" s="465">
        <v>0</v>
      </c>
      <c r="F13" s="465">
        <v>9</v>
      </c>
      <c r="G13" s="467">
        <v>9</v>
      </c>
      <c r="H13" s="465">
        <f t="shared" si="0"/>
        <v>0</v>
      </c>
      <c r="I13" s="465">
        <f>'[6]Dec-20 district '!I12+F13</f>
        <v>91</v>
      </c>
      <c r="J13" s="466">
        <f t="shared" si="1"/>
        <v>0.2947920078611202</v>
      </c>
      <c r="K13" s="466">
        <f t="shared" si="2"/>
        <v>2.9806747461513265</v>
      </c>
      <c r="L13" s="465">
        <v>5</v>
      </c>
      <c r="M13" s="465">
        <f>'[6]Dec-20 district '!M12+L13</f>
        <v>77</v>
      </c>
      <c r="N13" s="731" t="s">
        <v>295</v>
      </c>
      <c r="O13" s="712" t="s">
        <v>369</v>
      </c>
      <c r="P13" s="715" t="s">
        <v>250</v>
      </c>
      <c r="Q13" s="708">
        <v>100</v>
      </c>
      <c r="R13" s="708">
        <v>0</v>
      </c>
      <c r="S13" s="404"/>
      <c r="T13" s="404"/>
      <c r="U13" s="404"/>
      <c r="V13" s="404"/>
      <c r="W13" s="404"/>
      <c r="X13" s="404"/>
      <c r="Y13" s="404"/>
      <c r="Z13" s="404"/>
      <c r="AA13" s="404"/>
      <c r="AB13" s="404"/>
      <c r="AC13" s="404"/>
      <c r="AD13" s="223">
        <f>'[3]July-19 district '!G10+F13</f>
        <v>12</v>
      </c>
      <c r="AE13" s="223">
        <v>3</v>
      </c>
      <c r="AH13" s="144">
        <f>F7+F8+F9+F14+F15+F17+F18+F19+F20</f>
        <v>38</v>
      </c>
    </row>
    <row r="14" spans="1:36" ht="37.5" customHeight="1" x14ac:dyDescent="0.2">
      <c r="A14" s="710"/>
      <c r="B14" s="727"/>
      <c r="C14" s="566" t="s">
        <v>295</v>
      </c>
      <c r="D14" s="465">
        <f>'Jan-21'!AL122</f>
        <v>2925</v>
      </c>
      <c r="E14" s="465">
        <v>0</v>
      </c>
      <c r="F14" s="465">
        <v>3</v>
      </c>
      <c r="G14" s="467">
        <v>3</v>
      </c>
      <c r="H14" s="465">
        <f t="shared" si="0"/>
        <v>0</v>
      </c>
      <c r="I14" s="465">
        <f>'[6]Dec-20 district '!I13+F14</f>
        <v>109</v>
      </c>
      <c r="J14" s="466">
        <f t="shared" si="1"/>
        <v>0.10256410256410256</v>
      </c>
      <c r="K14" s="466">
        <f t="shared" si="2"/>
        <v>3.7264957264957266</v>
      </c>
      <c r="L14" s="465">
        <v>3</v>
      </c>
      <c r="M14" s="465">
        <f>'[6]Dec-20 district '!M13+L14</f>
        <v>118</v>
      </c>
      <c r="N14" s="731"/>
      <c r="O14" s="713"/>
      <c r="P14" s="716"/>
      <c r="Q14" s="708"/>
      <c r="R14" s="708"/>
      <c r="S14" s="404"/>
      <c r="T14" s="404"/>
      <c r="U14" s="404"/>
      <c r="V14" s="404"/>
      <c r="W14" s="404"/>
      <c r="X14" s="404"/>
      <c r="Y14" s="404"/>
      <c r="Z14" s="404"/>
      <c r="AA14" s="404"/>
      <c r="AB14" s="404"/>
      <c r="AC14" s="404"/>
      <c r="AD14" s="223">
        <f>'[3]July-19 district '!G11+F14</f>
        <v>8</v>
      </c>
      <c r="AE14" s="223">
        <v>10</v>
      </c>
    </row>
    <row r="15" spans="1:36" ht="37.5" customHeight="1" x14ac:dyDescent="0.2">
      <c r="A15" s="710"/>
      <c r="B15" s="727"/>
      <c r="C15" s="566" t="s">
        <v>296</v>
      </c>
      <c r="D15" s="465">
        <f>'Jan-21'!AL123</f>
        <v>5410</v>
      </c>
      <c r="E15" s="465">
        <v>0</v>
      </c>
      <c r="F15" s="465">
        <v>3</v>
      </c>
      <c r="G15" s="467">
        <v>3</v>
      </c>
      <c r="H15" s="465">
        <f t="shared" si="0"/>
        <v>0</v>
      </c>
      <c r="I15" s="465">
        <f>'[6]Dec-20 district '!I14+F15</f>
        <v>162</v>
      </c>
      <c r="J15" s="466">
        <f t="shared" si="1"/>
        <v>5.5452865064695003E-2</v>
      </c>
      <c r="K15" s="466">
        <f t="shared" si="2"/>
        <v>2.9944547134935307</v>
      </c>
      <c r="L15" s="465">
        <v>17</v>
      </c>
      <c r="M15" s="465">
        <f>'[6]Dec-20 district '!M14+L15</f>
        <v>124</v>
      </c>
      <c r="N15" s="731"/>
      <c r="O15" s="714"/>
      <c r="P15" s="717"/>
      <c r="Q15" s="708"/>
      <c r="R15" s="708"/>
      <c r="S15" s="404"/>
      <c r="T15" s="404"/>
      <c r="U15" s="404"/>
      <c r="V15" s="404"/>
      <c r="W15" s="404"/>
      <c r="X15" s="404"/>
      <c r="Y15" s="404"/>
      <c r="Z15" s="404"/>
      <c r="AA15" s="404"/>
      <c r="AB15" s="404"/>
      <c r="AC15" s="404"/>
      <c r="AD15" s="223">
        <f>'[3]July-19 district '!G12+F15</f>
        <v>3</v>
      </c>
      <c r="AE15" s="223">
        <v>0</v>
      </c>
    </row>
    <row r="16" spans="1:36" ht="37.5" customHeight="1" x14ac:dyDescent="0.2">
      <c r="A16" s="710"/>
      <c r="B16" s="727"/>
      <c r="C16" s="566" t="s">
        <v>297</v>
      </c>
      <c r="D16" s="465">
        <f>'Jan-21'!AL124</f>
        <v>1024</v>
      </c>
      <c r="E16" s="465">
        <v>0</v>
      </c>
      <c r="F16" s="465">
        <v>1</v>
      </c>
      <c r="G16" s="467">
        <v>1</v>
      </c>
      <c r="H16" s="465">
        <f t="shared" si="0"/>
        <v>0</v>
      </c>
      <c r="I16" s="465">
        <f>'[6]Dec-20 district '!I15+F16</f>
        <v>33</v>
      </c>
      <c r="J16" s="466">
        <f t="shared" si="1"/>
        <v>9.765625E-2</v>
      </c>
      <c r="K16" s="466">
        <f t="shared" si="2"/>
        <v>3.22265625</v>
      </c>
      <c r="L16" s="465">
        <v>0</v>
      </c>
      <c r="M16" s="465">
        <f>'[6]Dec-20 district '!M15+L16</f>
        <v>0</v>
      </c>
      <c r="N16" s="731" t="s">
        <v>371</v>
      </c>
      <c r="O16" s="712" t="s">
        <v>370</v>
      </c>
      <c r="P16" s="715" t="s">
        <v>273</v>
      </c>
      <c r="Q16" s="708">
        <v>150</v>
      </c>
      <c r="R16" s="708">
        <v>0</v>
      </c>
      <c r="S16" s="404"/>
      <c r="T16" s="404"/>
      <c r="U16" s="404"/>
      <c r="V16" s="404"/>
      <c r="W16" s="404"/>
      <c r="X16" s="404"/>
      <c r="Y16" s="404"/>
      <c r="Z16" s="404"/>
      <c r="AA16" s="404"/>
      <c r="AB16" s="404"/>
      <c r="AC16" s="404"/>
      <c r="AD16" s="223">
        <f>'[3]July-19 district '!G13+F16</f>
        <v>1</v>
      </c>
      <c r="AE16" s="223">
        <v>0</v>
      </c>
      <c r="AJ16" s="144">
        <v>43</v>
      </c>
    </row>
    <row r="17" spans="1:36" ht="37.5" customHeight="1" x14ac:dyDescent="0.2">
      <c r="A17" s="710"/>
      <c r="B17" s="727"/>
      <c r="C17" s="566" t="s">
        <v>298</v>
      </c>
      <c r="D17" s="465">
        <f>'Jan-21'!AL126</f>
        <v>2510</v>
      </c>
      <c r="E17" s="465">
        <v>0</v>
      </c>
      <c r="F17" s="465">
        <v>7</v>
      </c>
      <c r="G17" s="465">
        <v>7</v>
      </c>
      <c r="H17" s="465">
        <f>E17+F17-G17</f>
        <v>0</v>
      </c>
      <c r="I17" s="465">
        <f>'[6]Dec-20 district '!I16+F17</f>
        <v>136</v>
      </c>
      <c r="J17" s="466">
        <f t="shared" si="1"/>
        <v>0.27888446215139445</v>
      </c>
      <c r="K17" s="466">
        <f t="shared" si="2"/>
        <v>5.4183266932270913</v>
      </c>
      <c r="L17" s="465">
        <v>5</v>
      </c>
      <c r="M17" s="465">
        <f>'[6]Dec-20 district '!M16+L17</f>
        <v>94</v>
      </c>
      <c r="N17" s="731"/>
      <c r="O17" s="713"/>
      <c r="P17" s="716"/>
      <c r="Q17" s="708"/>
      <c r="R17" s="708"/>
      <c r="S17" s="404"/>
      <c r="T17" s="404"/>
      <c r="U17" s="404"/>
      <c r="V17" s="404"/>
      <c r="W17" s="404"/>
      <c r="X17" s="404"/>
      <c r="Y17" s="404"/>
      <c r="Z17" s="404"/>
      <c r="AA17" s="404"/>
      <c r="AB17" s="404"/>
      <c r="AC17" s="404"/>
      <c r="AD17" s="223">
        <f>'[3]July-19 district '!G14+F17</f>
        <v>30</v>
      </c>
      <c r="AE17" s="223">
        <v>51</v>
      </c>
    </row>
    <row r="18" spans="1:36" ht="37.5" customHeight="1" x14ac:dyDescent="0.2">
      <c r="A18" s="710"/>
      <c r="B18" s="727"/>
      <c r="C18" s="566" t="s">
        <v>299</v>
      </c>
      <c r="D18" s="465">
        <f>'Jan-21'!AL127</f>
        <v>1827</v>
      </c>
      <c r="E18" s="465">
        <v>0</v>
      </c>
      <c r="F18" s="465">
        <v>2</v>
      </c>
      <c r="G18" s="465">
        <v>2</v>
      </c>
      <c r="H18" s="465">
        <f>E18+F18-G18</f>
        <v>0</v>
      </c>
      <c r="I18" s="465">
        <f>'[6]Dec-20 district '!I17+F18</f>
        <v>47</v>
      </c>
      <c r="J18" s="466">
        <f t="shared" si="1"/>
        <v>0.10946907498631638</v>
      </c>
      <c r="K18" s="466">
        <f t="shared" si="2"/>
        <v>2.5725232621784349</v>
      </c>
      <c r="L18" s="465">
        <v>2</v>
      </c>
      <c r="M18" s="465">
        <f>'[6]Dec-20 district '!M17+L18</f>
        <v>50</v>
      </c>
      <c r="N18" s="731"/>
      <c r="O18" s="713"/>
      <c r="P18" s="716"/>
      <c r="Q18" s="708"/>
      <c r="R18" s="708"/>
      <c r="S18" s="404"/>
      <c r="T18" s="404"/>
      <c r="U18" s="404"/>
      <c r="V18" s="404"/>
      <c r="W18" s="404"/>
      <c r="X18" s="404"/>
      <c r="Y18" s="404"/>
      <c r="Z18" s="404"/>
      <c r="AA18" s="404"/>
      <c r="AB18" s="404"/>
      <c r="AC18" s="404"/>
      <c r="AD18" s="223">
        <f>'[3]July-19 district '!G15+F18</f>
        <v>2</v>
      </c>
      <c r="AE18" s="223">
        <v>10</v>
      </c>
      <c r="AH18" s="144">
        <f>218-9</f>
        <v>209</v>
      </c>
    </row>
    <row r="19" spans="1:36" ht="37.5" customHeight="1" x14ac:dyDescent="0.2">
      <c r="A19" s="710"/>
      <c r="B19" s="727"/>
      <c r="C19" s="566" t="s">
        <v>300</v>
      </c>
      <c r="D19" s="465">
        <f>'Jan-21'!AL128</f>
        <v>5105</v>
      </c>
      <c r="E19" s="465">
        <v>0</v>
      </c>
      <c r="F19" s="465">
        <v>5</v>
      </c>
      <c r="G19" s="465">
        <v>5</v>
      </c>
      <c r="H19" s="465">
        <f t="shared" si="0"/>
        <v>0</v>
      </c>
      <c r="I19" s="465">
        <f>'[6]Dec-20 district '!I18+F19</f>
        <v>135</v>
      </c>
      <c r="J19" s="466">
        <f t="shared" si="1"/>
        <v>9.7943192948090105E-2</v>
      </c>
      <c r="K19" s="466">
        <f t="shared" si="2"/>
        <v>2.6444662095984328</v>
      </c>
      <c r="L19" s="465">
        <v>36</v>
      </c>
      <c r="M19" s="465">
        <f>'[6]Dec-20 district '!M18+L19</f>
        <v>132</v>
      </c>
      <c r="N19" s="731"/>
      <c r="O19" s="713"/>
      <c r="P19" s="716"/>
      <c r="Q19" s="708"/>
      <c r="R19" s="708"/>
      <c r="S19" s="404"/>
      <c r="T19" s="404"/>
      <c r="U19" s="404"/>
      <c r="V19" s="404"/>
      <c r="W19" s="404"/>
      <c r="X19" s="404"/>
      <c r="Y19" s="404"/>
      <c r="Z19" s="404"/>
      <c r="AA19" s="404"/>
      <c r="AB19" s="404"/>
      <c r="AC19" s="404"/>
      <c r="AD19" s="223">
        <f>'[3]July-19 district '!G16+F19</f>
        <v>49</v>
      </c>
      <c r="AE19" s="223">
        <v>76</v>
      </c>
    </row>
    <row r="20" spans="1:36" ht="37.5" customHeight="1" x14ac:dyDescent="0.2">
      <c r="A20" s="710"/>
      <c r="B20" s="727"/>
      <c r="C20" s="566" t="s">
        <v>301</v>
      </c>
      <c r="D20" s="465">
        <f>'Jan-21'!AL129</f>
        <v>2116</v>
      </c>
      <c r="E20" s="465">
        <v>0</v>
      </c>
      <c r="F20" s="465">
        <v>1</v>
      </c>
      <c r="G20" s="465">
        <v>1</v>
      </c>
      <c r="H20" s="465">
        <f t="shared" si="0"/>
        <v>0</v>
      </c>
      <c r="I20" s="465">
        <f>'[6]Dec-20 district '!I19+F20</f>
        <v>100</v>
      </c>
      <c r="J20" s="466">
        <f t="shared" si="1"/>
        <v>4.725897920604915E-2</v>
      </c>
      <c r="K20" s="466">
        <f t="shared" si="2"/>
        <v>4.7258979206049148</v>
      </c>
      <c r="L20" s="465">
        <v>4</v>
      </c>
      <c r="M20" s="465">
        <f>'[6]Dec-20 district '!M19+L20</f>
        <v>121</v>
      </c>
      <c r="N20" s="731"/>
      <c r="O20" s="714"/>
      <c r="P20" s="717"/>
      <c r="Q20" s="708"/>
      <c r="R20" s="708"/>
      <c r="S20" s="404"/>
      <c r="T20" s="404"/>
      <c r="U20" s="404"/>
      <c r="V20" s="404"/>
      <c r="W20" s="404"/>
      <c r="X20" s="404"/>
      <c r="Y20" s="404"/>
      <c r="Z20" s="404"/>
      <c r="AA20" s="404"/>
      <c r="AB20" s="404"/>
      <c r="AC20" s="404"/>
      <c r="AD20" s="223">
        <f>'[3]July-19 district '!G17+F20</f>
        <v>21</v>
      </c>
      <c r="AE20" s="223">
        <v>37</v>
      </c>
      <c r="AJ20" s="251">
        <f>138+47</f>
        <v>185</v>
      </c>
    </row>
    <row r="21" spans="1:36" ht="80.25" customHeight="1" x14ac:dyDescent="0.2">
      <c r="A21" s="711"/>
      <c r="B21" s="727"/>
      <c r="C21" s="566" t="s">
        <v>306</v>
      </c>
      <c r="D21" s="465">
        <f>'Jan-21'!AL138</f>
        <v>10902</v>
      </c>
      <c r="E21" s="465">
        <v>0</v>
      </c>
      <c r="F21" s="465">
        <v>31</v>
      </c>
      <c r="G21" s="465">
        <v>31</v>
      </c>
      <c r="H21" s="465">
        <f t="shared" si="0"/>
        <v>0</v>
      </c>
      <c r="I21" s="465">
        <f>'[6]Dec-20 district '!I20+F21</f>
        <v>551</v>
      </c>
      <c r="J21" s="466">
        <f t="shared" si="1"/>
        <v>0.28435149513850666</v>
      </c>
      <c r="K21" s="466">
        <f t="shared" si="2"/>
        <v>5.054118510365071</v>
      </c>
      <c r="L21" s="465">
        <v>0</v>
      </c>
      <c r="M21" s="465">
        <f>'[6]Dec-20 district '!M20+L21</f>
        <v>519</v>
      </c>
      <c r="N21" s="566" t="s">
        <v>306</v>
      </c>
      <c r="O21" s="585" t="s">
        <v>372</v>
      </c>
      <c r="P21" s="457" t="s">
        <v>251</v>
      </c>
      <c r="Q21" s="206">
        <v>100</v>
      </c>
      <c r="R21" s="206">
        <v>0</v>
      </c>
      <c r="S21" s="404"/>
      <c r="T21" s="404"/>
      <c r="U21" s="404"/>
      <c r="V21" s="404"/>
      <c r="W21" s="404"/>
      <c r="X21" s="404"/>
      <c r="Y21" s="404"/>
      <c r="Z21" s="404"/>
      <c r="AA21" s="404"/>
      <c r="AB21" s="404"/>
      <c r="AC21" s="404"/>
      <c r="AD21" s="223">
        <f>'[3]July-19 district '!G18+F21</f>
        <v>65</v>
      </c>
    </row>
    <row r="22" spans="1:36" s="225" customFormat="1" ht="63.75" customHeight="1" x14ac:dyDescent="0.2">
      <c r="A22" s="486"/>
      <c r="B22" s="732" t="s">
        <v>338</v>
      </c>
      <c r="C22" s="733"/>
      <c r="D22" s="468">
        <f>SUM(D7:D21)</f>
        <v>66281</v>
      </c>
      <c r="E22" s="468">
        <v>0</v>
      </c>
      <c r="F22" s="468">
        <f>SUM(F7:F21)</f>
        <v>115</v>
      </c>
      <c r="G22" s="469">
        <f>SUM(G7:G21)</f>
        <v>115</v>
      </c>
      <c r="H22" s="468">
        <f>E22+F22-G22</f>
        <v>0</v>
      </c>
      <c r="I22" s="468">
        <f>'[6]Dec-20 district '!I21+F22</f>
        <v>2055</v>
      </c>
      <c r="J22" s="470">
        <f t="shared" si="1"/>
        <v>0.17350371901449888</v>
      </c>
      <c r="K22" s="470">
        <f t="shared" si="2"/>
        <v>3.1004360223895233</v>
      </c>
      <c r="L22" s="468">
        <f>SUM(L7:L21)</f>
        <v>94</v>
      </c>
      <c r="M22" s="468">
        <f>'[6]Dec-20 district '!M21+L22</f>
        <v>1830</v>
      </c>
      <c r="N22" s="582" t="s">
        <v>94</v>
      </c>
      <c r="O22" s="582"/>
      <c r="P22" s="26" t="s">
        <v>94</v>
      </c>
      <c r="Q22" s="487">
        <f>SUM(Q7:Q21)</f>
        <v>750</v>
      </c>
      <c r="R22" s="487">
        <f>SUM(R7:R21)</f>
        <v>0</v>
      </c>
      <c r="S22" s="405"/>
      <c r="T22" s="405"/>
      <c r="U22" s="405"/>
      <c r="V22" s="405"/>
      <c r="W22" s="405"/>
      <c r="X22" s="405"/>
      <c r="Y22" s="405"/>
      <c r="Z22" s="405"/>
      <c r="AA22" s="405"/>
      <c r="AB22" s="405"/>
      <c r="AC22" s="405"/>
      <c r="AD22" s="406">
        <f>'[3]July-19 district '!G19+F22</f>
        <v>244</v>
      </c>
      <c r="AJ22" s="407">
        <f>SUM(I7:I20)</f>
        <v>1504</v>
      </c>
    </row>
    <row r="23" spans="1:36" ht="45" customHeight="1" x14ac:dyDescent="0.2">
      <c r="A23" s="720">
        <v>2</v>
      </c>
      <c r="B23" s="721" t="s">
        <v>340</v>
      </c>
      <c r="C23" s="566" t="s">
        <v>302</v>
      </c>
      <c r="D23" s="465">
        <f>'Jan-21'!AL132</f>
        <v>14825</v>
      </c>
      <c r="E23" s="465">
        <v>0</v>
      </c>
      <c r="F23" s="465">
        <v>47</v>
      </c>
      <c r="G23" s="471">
        <v>47</v>
      </c>
      <c r="H23" s="465">
        <f t="shared" si="0"/>
        <v>0</v>
      </c>
      <c r="I23" s="465">
        <f>'[6]Dec-20 district '!I22+F23</f>
        <v>861</v>
      </c>
      <c r="J23" s="466">
        <f t="shared" si="1"/>
        <v>0.31703204047217537</v>
      </c>
      <c r="K23" s="466">
        <f t="shared" si="2"/>
        <v>5.8077571669477228</v>
      </c>
      <c r="L23" s="465">
        <v>80</v>
      </c>
      <c r="M23" s="465">
        <f>'[6]Dec-20 district '!M22+L23</f>
        <v>814</v>
      </c>
      <c r="N23" s="574" t="s">
        <v>373</v>
      </c>
      <c r="O23" s="584" t="s">
        <v>374</v>
      </c>
      <c r="P23" s="464" t="s">
        <v>252</v>
      </c>
      <c r="Q23" s="463">
        <v>350</v>
      </c>
      <c r="R23" s="708">
        <v>0</v>
      </c>
      <c r="S23" s="404"/>
      <c r="T23" s="404"/>
      <c r="U23" s="404"/>
      <c r="V23" s="404"/>
      <c r="W23" s="404"/>
      <c r="X23" s="404"/>
      <c r="Y23" s="404"/>
      <c r="Z23" s="404"/>
      <c r="AA23" s="404"/>
      <c r="AB23" s="404"/>
      <c r="AC23" s="404"/>
      <c r="AD23" s="223">
        <f>'[3]July-19 district '!G20+F23</f>
        <v>263</v>
      </c>
    </row>
    <row r="24" spans="1:36" ht="84" customHeight="1" x14ac:dyDescent="0.2">
      <c r="A24" s="720"/>
      <c r="B24" s="721"/>
      <c r="C24" s="566" t="s">
        <v>303</v>
      </c>
      <c r="D24" s="465">
        <f>'Jan-21'!AL133</f>
        <v>16209</v>
      </c>
      <c r="E24" s="465">
        <v>0</v>
      </c>
      <c r="F24" s="465">
        <v>49</v>
      </c>
      <c r="G24" s="471">
        <v>49</v>
      </c>
      <c r="H24" s="465">
        <f t="shared" si="0"/>
        <v>0</v>
      </c>
      <c r="I24" s="465">
        <f>'[6]Dec-20 district '!I23+F24</f>
        <v>1127</v>
      </c>
      <c r="J24" s="466">
        <f t="shared" si="1"/>
        <v>0.30230119069652661</v>
      </c>
      <c r="K24" s="466">
        <f t="shared" si="2"/>
        <v>6.9529273860201117</v>
      </c>
      <c r="L24" s="465">
        <v>100</v>
      </c>
      <c r="M24" s="465">
        <f>'[6]Dec-20 district '!M23+L24</f>
        <v>1054</v>
      </c>
      <c r="N24" s="566" t="s">
        <v>375</v>
      </c>
      <c r="O24" s="585" t="s">
        <v>376</v>
      </c>
      <c r="P24" s="464" t="s">
        <v>255</v>
      </c>
      <c r="Q24" s="463">
        <v>300</v>
      </c>
      <c r="R24" s="708"/>
      <c r="S24" s="404"/>
      <c r="T24" s="404"/>
      <c r="U24" s="404"/>
      <c r="V24" s="404"/>
      <c r="W24" s="404"/>
      <c r="X24" s="404"/>
      <c r="Y24" s="404"/>
      <c r="Z24" s="404"/>
      <c r="AA24" s="404"/>
      <c r="AB24" s="404"/>
      <c r="AC24" s="404"/>
      <c r="AD24" s="223">
        <f>'[3]July-19 district '!G21+F24</f>
        <v>175</v>
      </c>
    </row>
    <row r="25" spans="1:36" s="225" customFormat="1" ht="42.75" customHeight="1" x14ac:dyDescent="0.2">
      <c r="A25" s="486"/>
      <c r="B25" s="719" t="s">
        <v>341</v>
      </c>
      <c r="C25" s="719"/>
      <c r="D25" s="468">
        <f>D23+D24</f>
        <v>31034</v>
      </c>
      <c r="E25" s="468">
        <v>0</v>
      </c>
      <c r="F25" s="468">
        <f>F24+F23</f>
        <v>96</v>
      </c>
      <c r="G25" s="469">
        <f>SUM(G23:G24)</f>
        <v>96</v>
      </c>
      <c r="H25" s="468">
        <f t="shared" si="0"/>
        <v>0</v>
      </c>
      <c r="I25" s="468">
        <f>'[6]Dec-20 district '!I24+F25</f>
        <v>1988</v>
      </c>
      <c r="J25" s="470">
        <f t="shared" si="1"/>
        <v>0.30933814526003739</v>
      </c>
      <c r="K25" s="470">
        <f t="shared" si="2"/>
        <v>6.4058774247599413</v>
      </c>
      <c r="L25" s="468">
        <f>SUM(L23:L24)</f>
        <v>180</v>
      </c>
      <c r="M25" s="468">
        <f>'[6]Dec-20 district '!M24+L25</f>
        <v>1868</v>
      </c>
      <c r="N25" s="582" t="s">
        <v>94</v>
      </c>
      <c r="O25" s="582"/>
      <c r="P25" s="26" t="s">
        <v>94</v>
      </c>
      <c r="Q25" s="487">
        <f>SUM(Q23:Q24)</f>
        <v>650</v>
      </c>
      <c r="R25" s="487">
        <f>R23</f>
        <v>0</v>
      </c>
      <c r="S25" s="405"/>
      <c r="T25" s="405"/>
      <c r="U25" s="405"/>
      <c r="V25" s="405"/>
      <c r="W25" s="405"/>
      <c r="X25" s="405"/>
      <c r="Y25" s="405"/>
      <c r="Z25" s="405"/>
      <c r="AA25" s="405"/>
      <c r="AB25" s="405"/>
      <c r="AC25" s="405"/>
      <c r="AD25" s="406">
        <f>'[3]July-19 district '!G22+F25</f>
        <v>438</v>
      </c>
    </row>
    <row r="26" spans="1:36" s="225" customFormat="1" ht="39.75" x14ac:dyDescent="0.2">
      <c r="A26" s="709">
        <v>3</v>
      </c>
      <c r="B26" s="722" t="str">
        <f>C26</f>
        <v>gÁªÀÄ£ÀUÀgÀ</v>
      </c>
      <c r="C26" s="566" t="s">
        <v>304</v>
      </c>
      <c r="D26" s="465">
        <f>'Jan-21'!AL135</f>
        <v>22500</v>
      </c>
      <c r="E26" s="465">
        <v>0</v>
      </c>
      <c r="F26" s="465">
        <v>45</v>
      </c>
      <c r="G26" s="471">
        <v>45</v>
      </c>
      <c r="H26" s="465">
        <f t="shared" si="0"/>
        <v>0</v>
      </c>
      <c r="I26" s="465">
        <f>'[6]Dec-20 district '!I25+F26</f>
        <v>512</v>
      </c>
      <c r="J26" s="466">
        <f t="shared" si="1"/>
        <v>0.2</v>
      </c>
      <c r="K26" s="466">
        <f t="shared" si="2"/>
        <v>2.2755555555555556</v>
      </c>
      <c r="L26" s="465">
        <v>45</v>
      </c>
      <c r="M26" s="465">
        <f>'[6]Dec-20 district '!M25+L26</f>
        <v>469</v>
      </c>
      <c r="N26" s="574" t="s">
        <v>377</v>
      </c>
      <c r="O26" s="584" t="s">
        <v>378</v>
      </c>
      <c r="P26" s="457" t="s">
        <v>254</v>
      </c>
      <c r="Q26" s="206">
        <v>100</v>
      </c>
      <c r="R26" s="206">
        <v>0</v>
      </c>
      <c r="S26" s="404"/>
      <c r="T26" s="404"/>
      <c r="U26" s="404"/>
      <c r="V26" s="404"/>
      <c r="W26" s="404"/>
      <c r="X26" s="404"/>
      <c r="Y26" s="404"/>
      <c r="Z26" s="404"/>
      <c r="AA26" s="404"/>
      <c r="AB26" s="404"/>
      <c r="AC26" s="404"/>
      <c r="AD26" s="223">
        <f>'[3]July-19 district '!G23+F26</f>
        <v>92</v>
      </c>
      <c r="AI26" s="146">
        <f>209-9</f>
        <v>200</v>
      </c>
    </row>
    <row r="27" spans="1:36" s="225" customFormat="1" ht="35.25" customHeight="1" x14ac:dyDescent="0.2">
      <c r="A27" s="710"/>
      <c r="B27" s="723"/>
      <c r="C27" s="566" t="s">
        <v>305</v>
      </c>
      <c r="D27" s="465">
        <f>'Jan-21'!AL136</f>
        <v>14621</v>
      </c>
      <c r="E27" s="465">
        <v>0</v>
      </c>
      <c r="F27" s="465">
        <v>28</v>
      </c>
      <c r="G27" s="471">
        <v>28</v>
      </c>
      <c r="H27" s="465">
        <f t="shared" si="0"/>
        <v>0</v>
      </c>
      <c r="I27" s="465">
        <f>'[6]Dec-20 district '!I26+F27</f>
        <v>577</v>
      </c>
      <c r="J27" s="466">
        <f t="shared" si="1"/>
        <v>0.19150536898980919</v>
      </c>
      <c r="K27" s="466">
        <f t="shared" si="2"/>
        <v>3.9463784966828537</v>
      </c>
      <c r="L27" s="465">
        <v>45</v>
      </c>
      <c r="M27" s="465">
        <f>'[6]Dec-20 district '!M26+L27</f>
        <v>407</v>
      </c>
      <c r="N27" s="574" t="s">
        <v>305</v>
      </c>
      <c r="O27" s="584" t="s">
        <v>379</v>
      </c>
      <c r="P27" s="457" t="s">
        <v>253</v>
      </c>
      <c r="Q27" s="206">
        <v>100</v>
      </c>
      <c r="R27" s="206">
        <v>0</v>
      </c>
      <c r="S27" s="404"/>
      <c r="T27" s="404"/>
      <c r="U27" s="404"/>
      <c r="V27" s="404"/>
      <c r="W27" s="404"/>
      <c r="X27" s="404"/>
      <c r="Y27" s="404"/>
      <c r="Z27" s="404"/>
      <c r="AA27" s="404"/>
      <c r="AB27" s="404"/>
      <c r="AC27" s="404"/>
      <c r="AD27" s="223">
        <f>'[3]July-19 district '!G24+F27</f>
        <v>114</v>
      </c>
    </row>
    <row r="28" spans="1:36" s="225" customFormat="1" ht="46.5" customHeight="1" x14ac:dyDescent="0.2">
      <c r="A28" s="710"/>
      <c r="B28" s="724"/>
      <c r="C28" s="566" t="s">
        <v>307</v>
      </c>
      <c r="D28" s="465">
        <f>'Jan-21'!AL137</f>
        <v>19033</v>
      </c>
      <c r="E28" s="465">
        <v>0</v>
      </c>
      <c r="F28" s="465">
        <v>48</v>
      </c>
      <c r="G28" s="471">
        <v>48</v>
      </c>
      <c r="H28" s="465">
        <f t="shared" si="0"/>
        <v>0</v>
      </c>
      <c r="I28" s="465">
        <f>'[6]Dec-20 district '!I27+F28</f>
        <v>562</v>
      </c>
      <c r="J28" s="466">
        <f t="shared" si="1"/>
        <v>0.25219355855619185</v>
      </c>
      <c r="K28" s="466">
        <f t="shared" si="2"/>
        <v>2.9527662480954135</v>
      </c>
      <c r="L28" s="465">
        <v>48</v>
      </c>
      <c r="M28" s="465">
        <f>'[6]Dec-20 district '!M27+L28</f>
        <v>500</v>
      </c>
      <c r="N28" s="574" t="s">
        <v>307</v>
      </c>
      <c r="O28" s="584" t="s">
        <v>380</v>
      </c>
      <c r="P28" s="457" t="s">
        <v>265</v>
      </c>
      <c r="Q28" s="206">
        <v>50</v>
      </c>
      <c r="R28" s="206">
        <v>0</v>
      </c>
      <c r="S28" s="404"/>
      <c r="T28" s="404"/>
      <c r="U28" s="404"/>
      <c r="V28" s="404"/>
      <c r="W28" s="404"/>
      <c r="X28" s="404"/>
      <c r="Y28" s="404"/>
      <c r="Z28" s="404"/>
      <c r="AA28" s="404"/>
      <c r="AB28" s="404"/>
      <c r="AC28" s="404"/>
      <c r="AD28" s="223">
        <f>'[3]July-19 district '!G25+F28</f>
        <v>95</v>
      </c>
    </row>
    <row r="29" spans="1:36" s="225" customFormat="1" ht="49.5" customHeight="1" x14ac:dyDescent="0.2">
      <c r="A29" s="711"/>
      <c r="B29" s="719" t="s">
        <v>342</v>
      </c>
      <c r="C29" s="719"/>
      <c r="D29" s="468">
        <f>SUM(D26:D28)</f>
        <v>56154</v>
      </c>
      <c r="E29" s="468">
        <v>0</v>
      </c>
      <c r="F29" s="468">
        <f>SUM(F26:F28)</f>
        <v>121</v>
      </c>
      <c r="G29" s="469">
        <f>G26+G27+G28</f>
        <v>121</v>
      </c>
      <c r="H29" s="468">
        <f t="shared" si="0"/>
        <v>0</v>
      </c>
      <c r="I29" s="468">
        <f>'[6]Dec-20 district '!I28+F29</f>
        <v>1651</v>
      </c>
      <c r="J29" s="470">
        <f t="shared" si="1"/>
        <v>0.21547886170174879</v>
      </c>
      <c r="K29" s="470">
        <f t="shared" si="2"/>
        <v>2.9401289311536134</v>
      </c>
      <c r="L29" s="468">
        <f>SUM(L26:L28)</f>
        <v>138</v>
      </c>
      <c r="M29" s="468">
        <f>'[6]Dec-20 district '!M28+L29</f>
        <v>1376</v>
      </c>
      <c r="N29" s="582" t="s">
        <v>94</v>
      </c>
      <c r="O29" s="582"/>
      <c r="P29" s="26" t="s">
        <v>94</v>
      </c>
      <c r="Q29" s="487">
        <f>SUM(Q26:Q28)</f>
        <v>250</v>
      </c>
      <c r="R29" s="487">
        <f>R26+R28</f>
        <v>0</v>
      </c>
      <c r="S29" s="405"/>
      <c r="T29" s="405"/>
      <c r="U29" s="405"/>
      <c r="V29" s="405"/>
      <c r="W29" s="405"/>
      <c r="X29" s="405"/>
      <c r="Y29" s="405"/>
      <c r="Z29" s="405"/>
      <c r="AA29" s="405"/>
      <c r="AB29" s="405"/>
      <c r="AC29" s="405"/>
      <c r="AD29" s="406">
        <f>'[3]July-19 district '!G26+F29</f>
        <v>301</v>
      </c>
    </row>
    <row r="30" spans="1:36" ht="108.75" customHeight="1" x14ac:dyDescent="0.2">
      <c r="A30" s="720">
        <v>4</v>
      </c>
      <c r="B30" s="721" t="str">
        <f>C30</f>
        <v>PÀÉÆÃ¯ÁgÀ</v>
      </c>
      <c r="C30" s="565" t="s">
        <v>308</v>
      </c>
      <c r="D30" s="465">
        <f>'Jan-21'!AL140</f>
        <v>14117</v>
      </c>
      <c r="E30" s="465">
        <v>0</v>
      </c>
      <c r="F30" s="465">
        <v>80</v>
      </c>
      <c r="G30" s="465">
        <v>80</v>
      </c>
      <c r="H30" s="465">
        <f t="shared" si="0"/>
        <v>0</v>
      </c>
      <c r="I30" s="465">
        <f>'[6]Dec-20 district '!I29+F30</f>
        <v>774</v>
      </c>
      <c r="J30" s="466">
        <f t="shared" si="1"/>
        <v>0.56669264007933695</v>
      </c>
      <c r="K30" s="466">
        <f t="shared" si="2"/>
        <v>5.4827512927675857</v>
      </c>
      <c r="L30" s="465">
        <v>105</v>
      </c>
      <c r="M30" s="465">
        <f>'[6]Dec-20 district '!M29+L30</f>
        <v>777</v>
      </c>
      <c r="N30" s="581" t="s">
        <v>382</v>
      </c>
      <c r="O30" s="585" t="s">
        <v>381</v>
      </c>
      <c r="P30" s="457" t="s">
        <v>256</v>
      </c>
      <c r="Q30" s="206">
        <v>200</v>
      </c>
      <c r="R30" s="206">
        <v>0</v>
      </c>
      <c r="S30" s="404"/>
      <c r="T30" s="404"/>
      <c r="U30" s="404"/>
      <c r="V30" s="404"/>
      <c r="W30" s="404"/>
      <c r="X30" s="404"/>
      <c r="Y30" s="404"/>
      <c r="Z30" s="404"/>
      <c r="AA30" s="404"/>
      <c r="AB30" s="404"/>
      <c r="AC30" s="404"/>
      <c r="AD30" s="223">
        <f>'[3]July-19 district '!G27+F30</f>
        <v>177</v>
      </c>
      <c r="AE30" s="46">
        <f>G32+G35</f>
        <v>550</v>
      </c>
      <c r="AH30" s="383">
        <f>SUM(I7:I20)</f>
        <v>1504</v>
      </c>
    </row>
    <row r="31" spans="1:36" ht="177" customHeight="1" x14ac:dyDescent="0.2">
      <c r="A31" s="720"/>
      <c r="B31" s="721"/>
      <c r="C31" s="565" t="s">
        <v>309</v>
      </c>
      <c r="D31" s="465">
        <f>'Jan-21'!AL141</f>
        <v>20714</v>
      </c>
      <c r="E31" s="465">
        <v>0</v>
      </c>
      <c r="F31" s="465">
        <v>131</v>
      </c>
      <c r="G31" s="465">
        <v>131</v>
      </c>
      <c r="H31" s="465">
        <f t="shared" si="0"/>
        <v>0</v>
      </c>
      <c r="I31" s="465">
        <f>'[6]Dec-20 district '!I30+F31</f>
        <v>1286</v>
      </c>
      <c r="J31" s="466">
        <f t="shared" si="1"/>
        <v>0.63242251617263689</v>
      </c>
      <c r="K31" s="466">
        <f t="shared" si="2"/>
        <v>6.2083614946413057</v>
      </c>
      <c r="L31" s="465">
        <v>87</v>
      </c>
      <c r="M31" s="465">
        <f>'[6]Dec-20 district '!M30+L31</f>
        <v>1351</v>
      </c>
      <c r="N31" s="574" t="s">
        <v>384</v>
      </c>
      <c r="O31" s="584" t="s">
        <v>383</v>
      </c>
      <c r="P31" s="457" t="s">
        <v>272</v>
      </c>
      <c r="Q31" s="206">
        <v>300</v>
      </c>
      <c r="R31" s="206">
        <v>0</v>
      </c>
      <c r="S31" s="404"/>
      <c r="T31" s="404"/>
      <c r="U31" s="404"/>
      <c r="V31" s="404"/>
      <c r="W31" s="404"/>
      <c r="X31" s="404"/>
      <c r="Y31" s="404"/>
      <c r="Z31" s="404"/>
      <c r="AA31" s="404"/>
      <c r="AB31" s="404"/>
      <c r="AC31" s="404"/>
      <c r="AD31" s="223">
        <f>'[3]July-19 district '!G28+F31</f>
        <v>230</v>
      </c>
    </row>
    <row r="32" spans="1:36" s="225" customFormat="1" ht="41.25" customHeight="1" x14ac:dyDescent="0.2">
      <c r="A32" s="486"/>
      <c r="B32" s="719" t="s">
        <v>343</v>
      </c>
      <c r="C32" s="719"/>
      <c r="D32" s="468">
        <f>D30+D31</f>
        <v>34831</v>
      </c>
      <c r="E32" s="468">
        <v>0</v>
      </c>
      <c r="F32" s="468">
        <f>SUM(F30:F31)</f>
        <v>211</v>
      </c>
      <c r="G32" s="469">
        <f>SUM(G30:G31)</f>
        <v>211</v>
      </c>
      <c r="H32" s="468">
        <f t="shared" si="0"/>
        <v>0</v>
      </c>
      <c r="I32" s="468">
        <f>'[6]Dec-20 district '!I31+F32</f>
        <v>2060</v>
      </c>
      <c r="J32" s="470">
        <f t="shared" si="1"/>
        <v>0.6057822055065889</v>
      </c>
      <c r="K32" s="470">
        <f t="shared" si="2"/>
        <v>5.9142717694008207</v>
      </c>
      <c r="L32" s="468">
        <f>SUM(L30:L31)</f>
        <v>192</v>
      </c>
      <c r="M32" s="468">
        <f>'[6]Dec-20 district '!M31+L32</f>
        <v>2128</v>
      </c>
      <c r="N32" s="582" t="s">
        <v>94</v>
      </c>
      <c r="O32" s="582"/>
      <c r="P32" s="26" t="s">
        <v>94</v>
      </c>
      <c r="Q32" s="487">
        <f>Q30+Q31</f>
        <v>500</v>
      </c>
      <c r="R32" s="487">
        <f>R30+R31</f>
        <v>0</v>
      </c>
      <c r="S32" s="405"/>
      <c r="T32" s="405"/>
      <c r="U32" s="405"/>
      <c r="V32" s="405"/>
      <c r="W32" s="405"/>
      <c r="X32" s="405"/>
      <c r="Y32" s="405"/>
      <c r="Z32" s="405"/>
      <c r="AA32" s="405"/>
      <c r="AB32" s="405"/>
      <c r="AC32" s="405"/>
      <c r="AD32" s="406">
        <f>'[3]July-19 district '!G29+F32</f>
        <v>407</v>
      </c>
      <c r="AH32" s="226">
        <f>F22+F29</f>
        <v>236</v>
      </c>
    </row>
    <row r="33" spans="1:34" ht="102.75" customHeight="1" x14ac:dyDescent="0.2">
      <c r="A33" s="709">
        <v>5</v>
      </c>
      <c r="B33" s="721" t="str">
        <f>C34</f>
        <v>aPÀÌ§¼Áî¥ÀÄgÀ</v>
      </c>
      <c r="C33" s="565" t="s">
        <v>311</v>
      </c>
      <c r="D33" s="465">
        <f>'Jan-21'!AL143</f>
        <v>14721</v>
      </c>
      <c r="E33" s="465">
        <v>0</v>
      </c>
      <c r="F33" s="465">
        <v>149</v>
      </c>
      <c r="G33" s="465">
        <v>149</v>
      </c>
      <c r="H33" s="465">
        <f t="shared" si="0"/>
        <v>0</v>
      </c>
      <c r="I33" s="465">
        <f>'[6]Dec-20 district '!I32+F33</f>
        <v>1087</v>
      </c>
      <c r="J33" s="466">
        <f t="shared" si="1"/>
        <v>1.0121595000339652</v>
      </c>
      <c r="K33" s="466">
        <f t="shared" si="2"/>
        <v>7.3840092385028182</v>
      </c>
      <c r="L33" s="465">
        <v>91</v>
      </c>
      <c r="M33" s="465">
        <f>'[6]Dec-20 district '!M32+L33</f>
        <v>949</v>
      </c>
      <c r="N33" s="574" t="s">
        <v>385</v>
      </c>
      <c r="O33" s="584" t="s">
        <v>386</v>
      </c>
      <c r="P33" s="457" t="s">
        <v>259</v>
      </c>
      <c r="Q33" s="206">
        <v>200</v>
      </c>
      <c r="R33" s="206">
        <v>0</v>
      </c>
      <c r="S33" s="404"/>
      <c r="T33" s="404"/>
      <c r="U33" s="404"/>
      <c r="V33" s="404"/>
      <c r="W33" s="404"/>
      <c r="X33" s="404"/>
      <c r="Y33" s="404"/>
      <c r="Z33" s="404"/>
      <c r="AA33" s="404"/>
      <c r="AB33" s="404"/>
      <c r="AC33" s="404"/>
      <c r="AD33" s="223">
        <f>'[3]July-19 district '!G30+F33</f>
        <v>274</v>
      </c>
      <c r="AE33" s="211">
        <f>F32+F35</f>
        <v>550</v>
      </c>
    </row>
    <row r="34" spans="1:34" ht="149.25" customHeight="1" x14ac:dyDescent="0.2">
      <c r="A34" s="711"/>
      <c r="B34" s="721"/>
      <c r="C34" s="565" t="s">
        <v>310</v>
      </c>
      <c r="D34" s="465">
        <f>'Jan-21'!AL142</f>
        <v>23235</v>
      </c>
      <c r="E34" s="465">
        <v>0</v>
      </c>
      <c r="F34" s="465">
        <v>190</v>
      </c>
      <c r="G34" s="465">
        <v>190</v>
      </c>
      <c r="H34" s="465">
        <f t="shared" si="0"/>
        <v>0</v>
      </c>
      <c r="I34" s="465">
        <f>'[6]Dec-20 district '!I33+F34</f>
        <v>1817</v>
      </c>
      <c r="J34" s="466">
        <f t="shared" si="1"/>
        <v>0.8177318700236712</v>
      </c>
      <c r="K34" s="466">
        <f t="shared" si="2"/>
        <v>7.8200989885947925</v>
      </c>
      <c r="L34" s="465">
        <v>156</v>
      </c>
      <c r="M34" s="465">
        <f>'[6]Dec-20 district '!M33+L34</f>
        <v>1737</v>
      </c>
      <c r="N34" s="574" t="s">
        <v>387</v>
      </c>
      <c r="O34" s="584" t="s">
        <v>388</v>
      </c>
      <c r="P34" s="457" t="s">
        <v>260</v>
      </c>
      <c r="Q34" s="206">
        <v>300</v>
      </c>
      <c r="R34" s="206">
        <v>0</v>
      </c>
      <c r="S34" s="404"/>
      <c r="T34" s="404"/>
      <c r="U34" s="404"/>
      <c r="V34" s="404"/>
      <c r="W34" s="404"/>
      <c r="X34" s="404"/>
      <c r="Y34" s="404"/>
      <c r="Z34" s="404"/>
      <c r="AA34" s="404"/>
      <c r="AB34" s="404"/>
      <c r="AC34" s="404"/>
      <c r="AD34" s="223">
        <f>'[3]July-19 district '!G31+F34</f>
        <v>363</v>
      </c>
      <c r="AH34" s="144">
        <f>126-87</f>
        <v>39</v>
      </c>
    </row>
    <row r="35" spans="1:34" s="225" customFormat="1" ht="63.75" customHeight="1" x14ac:dyDescent="0.2">
      <c r="A35" s="486"/>
      <c r="B35" s="719" t="s">
        <v>344</v>
      </c>
      <c r="C35" s="719"/>
      <c r="D35" s="468">
        <f>D33+D34</f>
        <v>37956</v>
      </c>
      <c r="E35" s="468">
        <v>0</v>
      </c>
      <c r="F35" s="468">
        <f>SUM(F33:F34)</f>
        <v>339</v>
      </c>
      <c r="G35" s="469">
        <f>SUM(G33:G34)</f>
        <v>339</v>
      </c>
      <c r="H35" s="468">
        <f t="shared" si="0"/>
        <v>0</v>
      </c>
      <c r="I35" s="468">
        <f>'[6]Dec-20 district '!I34+F35</f>
        <v>2904</v>
      </c>
      <c r="J35" s="470">
        <f t="shared" si="1"/>
        <v>0.89313942459690165</v>
      </c>
      <c r="K35" s="470">
        <f t="shared" si="2"/>
        <v>7.6509642744230169</v>
      </c>
      <c r="L35" s="468">
        <f>SUM(L33:L34)</f>
        <v>247</v>
      </c>
      <c r="M35" s="468">
        <f>'[6]Dec-20 district '!M34+L35</f>
        <v>2686</v>
      </c>
      <c r="N35" s="582" t="s">
        <v>94</v>
      </c>
      <c r="O35" s="582"/>
      <c r="P35" s="26" t="s">
        <v>85</v>
      </c>
      <c r="Q35" s="487">
        <f>SUM(Q33:Q34)</f>
        <v>500</v>
      </c>
      <c r="R35" s="487">
        <f>SUM(R33:R34)</f>
        <v>0</v>
      </c>
      <c r="S35" s="405"/>
      <c r="T35" s="405"/>
      <c r="U35" s="405"/>
      <c r="V35" s="405"/>
      <c r="W35" s="405"/>
      <c r="X35" s="405"/>
      <c r="Y35" s="405"/>
      <c r="Z35" s="405"/>
      <c r="AA35" s="405"/>
      <c r="AB35" s="405"/>
      <c r="AC35" s="405"/>
      <c r="AD35" s="406">
        <f>'[3]July-19 district '!G32+F35</f>
        <v>637</v>
      </c>
    </row>
    <row r="36" spans="1:34" ht="78.75" customHeight="1" x14ac:dyDescent="0.2">
      <c r="A36" s="720">
        <v>6</v>
      </c>
      <c r="B36" s="721" t="str">
        <f>C36</f>
        <v>vÀÄªÀÄPÀÆgÀÄ</v>
      </c>
      <c r="C36" s="565" t="s">
        <v>312</v>
      </c>
      <c r="D36" s="465">
        <f>'Jan-21'!AL146</f>
        <v>30679</v>
      </c>
      <c r="E36" s="465">
        <v>6</v>
      </c>
      <c r="F36" s="465">
        <v>337</v>
      </c>
      <c r="G36" s="471">
        <v>337</v>
      </c>
      <c r="H36" s="465">
        <f t="shared" si="0"/>
        <v>6</v>
      </c>
      <c r="I36" s="465">
        <f>'[6]Dec-20 district '!I35+F36</f>
        <v>2135</v>
      </c>
      <c r="J36" s="466">
        <f>(F36/D36)*100</f>
        <v>1.0984712669904495</v>
      </c>
      <c r="K36" s="466">
        <f>(I36/D36)*100</f>
        <v>6.9591577300433531</v>
      </c>
      <c r="L36" s="465">
        <v>86</v>
      </c>
      <c r="M36" s="465">
        <f>'[6]Dec-20 district '!M35+L36</f>
        <v>1483</v>
      </c>
      <c r="N36" s="574" t="s">
        <v>389</v>
      </c>
      <c r="O36" s="584" t="s">
        <v>390</v>
      </c>
      <c r="P36" s="457" t="s">
        <v>261</v>
      </c>
      <c r="Q36" s="206">
        <v>100</v>
      </c>
      <c r="R36" s="206">
        <v>0</v>
      </c>
      <c r="S36" s="404"/>
      <c r="T36" s="404"/>
      <c r="U36" s="404"/>
      <c r="V36" s="404"/>
      <c r="W36" s="404"/>
      <c r="X36" s="404"/>
      <c r="Y36" s="404"/>
      <c r="Z36" s="404"/>
      <c r="AA36" s="404"/>
      <c r="AB36" s="404"/>
      <c r="AC36" s="404"/>
      <c r="AD36" s="223">
        <f>'[3]July-19 district '!G33+F36</f>
        <v>521</v>
      </c>
    </row>
    <row r="37" spans="1:34" ht="46.5" customHeight="1" x14ac:dyDescent="0.2">
      <c r="A37" s="720"/>
      <c r="B37" s="721"/>
      <c r="C37" s="565" t="s">
        <v>313</v>
      </c>
      <c r="D37" s="465">
        <f>'Jan-21'!AL147</f>
        <v>15118</v>
      </c>
      <c r="E37" s="465">
        <v>5</v>
      </c>
      <c r="F37" s="465">
        <v>59</v>
      </c>
      <c r="G37" s="471">
        <v>59</v>
      </c>
      <c r="H37" s="465">
        <f t="shared" si="0"/>
        <v>5</v>
      </c>
      <c r="I37" s="465">
        <f>'[6]Dec-20 district '!I36+F37</f>
        <v>669</v>
      </c>
      <c r="J37" s="466">
        <f t="shared" si="1"/>
        <v>0.39026326233628789</v>
      </c>
      <c r="K37" s="466">
        <f t="shared" si="2"/>
        <v>4.4251885169996026</v>
      </c>
      <c r="L37" s="465">
        <v>71</v>
      </c>
      <c r="M37" s="465">
        <f>'[6]Dec-20 district '!M36+L37</f>
        <v>655</v>
      </c>
      <c r="N37" s="574" t="s">
        <v>313</v>
      </c>
      <c r="O37" s="584" t="s">
        <v>391</v>
      </c>
      <c r="P37" s="457" t="s">
        <v>257</v>
      </c>
      <c r="Q37" s="206">
        <v>100</v>
      </c>
      <c r="R37" s="206">
        <v>0</v>
      </c>
      <c r="S37" s="404"/>
      <c r="T37" s="404"/>
      <c r="U37" s="404"/>
      <c r="V37" s="404"/>
      <c r="W37" s="404"/>
      <c r="X37" s="404"/>
      <c r="Y37" s="404"/>
      <c r="Z37" s="404"/>
      <c r="AA37" s="404"/>
      <c r="AB37" s="404"/>
      <c r="AC37" s="404"/>
      <c r="AD37" s="223">
        <f>'[3]July-19 district '!G34+F37</f>
        <v>126</v>
      </c>
    </row>
    <row r="38" spans="1:34" ht="123" customHeight="1" x14ac:dyDescent="0.2">
      <c r="A38" s="720"/>
      <c r="B38" s="721"/>
      <c r="C38" s="565" t="s">
        <v>314</v>
      </c>
      <c r="D38" s="465">
        <f>'Jan-21'!AL148</f>
        <v>18248</v>
      </c>
      <c r="E38" s="465">
        <v>0</v>
      </c>
      <c r="F38" s="465">
        <v>287</v>
      </c>
      <c r="G38" s="471">
        <v>287</v>
      </c>
      <c r="H38" s="465">
        <f t="shared" si="0"/>
        <v>0</v>
      </c>
      <c r="I38" s="465">
        <f>'[6]Dec-20 district '!I37+F38</f>
        <v>2211</v>
      </c>
      <c r="J38" s="466">
        <f t="shared" si="1"/>
        <v>1.572775098640947</v>
      </c>
      <c r="K38" s="466">
        <f t="shared" si="2"/>
        <v>12.116396317404647</v>
      </c>
      <c r="L38" s="465">
        <v>202</v>
      </c>
      <c r="M38" s="467">
        <f>'[6]Dec-20 district '!M37+L38</f>
        <v>2029</v>
      </c>
      <c r="N38" s="574" t="s">
        <v>392</v>
      </c>
      <c r="O38" s="584" t="s">
        <v>402</v>
      </c>
      <c r="P38" s="457" t="s">
        <v>269</v>
      </c>
      <c r="Q38" s="206">
        <v>100</v>
      </c>
      <c r="R38" s="206">
        <v>0</v>
      </c>
      <c r="S38" s="404"/>
      <c r="T38" s="404"/>
      <c r="U38" s="404"/>
      <c r="V38" s="404"/>
      <c r="W38" s="404"/>
      <c r="X38" s="404"/>
      <c r="Y38" s="404"/>
      <c r="Z38" s="404"/>
      <c r="AA38" s="404"/>
      <c r="AB38" s="404"/>
      <c r="AC38" s="404"/>
      <c r="AD38" s="223">
        <f>'[3]July-19 district '!G35+F38</f>
        <v>556</v>
      </c>
    </row>
    <row r="39" spans="1:34" ht="124.5" customHeight="1" x14ac:dyDescent="0.2">
      <c r="A39" s="720"/>
      <c r="B39" s="721"/>
      <c r="C39" s="565" t="s">
        <v>315</v>
      </c>
      <c r="D39" s="465">
        <f>'Jan-21'!AL149</f>
        <v>24910</v>
      </c>
      <c r="E39" s="465">
        <v>0</v>
      </c>
      <c r="F39" s="465">
        <v>317</v>
      </c>
      <c r="G39" s="471">
        <v>317</v>
      </c>
      <c r="H39" s="465">
        <f t="shared" si="0"/>
        <v>0</v>
      </c>
      <c r="I39" s="465">
        <f>'[6]Dec-20 district '!I38+F39</f>
        <v>2363</v>
      </c>
      <c r="J39" s="466">
        <f t="shared" si="1"/>
        <v>1.2725812926535529</v>
      </c>
      <c r="K39" s="466">
        <f t="shared" si="2"/>
        <v>9.4861501405058206</v>
      </c>
      <c r="L39" s="465">
        <v>119</v>
      </c>
      <c r="M39" s="465">
        <f>'[6]Dec-20 district '!M38+L39</f>
        <v>2864</v>
      </c>
      <c r="N39" s="574" t="s">
        <v>393</v>
      </c>
      <c r="O39" s="584" t="s">
        <v>394</v>
      </c>
      <c r="P39" s="457" t="s">
        <v>258</v>
      </c>
      <c r="Q39" s="206">
        <v>100</v>
      </c>
      <c r="R39" s="206">
        <v>0</v>
      </c>
      <c r="S39" s="404"/>
      <c r="T39" s="404"/>
      <c r="U39" s="404"/>
      <c r="V39" s="404"/>
      <c r="W39" s="404"/>
      <c r="X39" s="404"/>
      <c r="Y39" s="404"/>
      <c r="Z39" s="404"/>
      <c r="AA39" s="404"/>
      <c r="AB39" s="404"/>
      <c r="AC39" s="404"/>
      <c r="AD39" s="223">
        <f>'[3]July-19 district '!G36+F39</f>
        <v>556</v>
      </c>
    </row>
    <row r="40" spans="1:34" s="225" customFormat="1" ht="39.75" x14ac:dyDescent="0.2">
      <c r="A40" s="486"/>
      <c r="B40" s="719" t="s">
        <v>345</v>
      </c>
      <c r="C40" s="719"/>
      <c r="D40" s="468">
        <f>SUM(D36:D39)</f>
        <v>88955</v>
      </c>
      <c r="E40" s="468">
        <v>11</v>
      </c>
      <c r="F40" s="468">
        <f>SUM(F36:F39)</f>
        <v>1000</v>
      </c>
      <c r="G40" s="469">
        <f>SUM(G36:G39)</f>
        <v>1000</v>
      </c>
      <c r="H40" s="468">
        <f>SUM(H36:H39)</f>
        <v>11</v>
      </c>
      <c r="I40" s="468">
        <f>'[6]Dec-20 district '!I39+F40</f>
        <v>7378</v>
      </c>
      <c r="J40" s="470">
        <f>(F40/D40)*100</f>
        <v>1.1241639030970716</v>
      </c>
      <c r="K40" s="470">
        <f t="shared" si="2"/>
        <v>8.2940812770501946</v>
      </c>
      <c r="L40" s="468">
        <f>SUM(L36:L39)</f>
        <v>478</v>
      </c>
      <c r="M40" s="468">
        <f>'[6]Dec-20 district '!M39+L40</f>
        <v>7031</v>
      </c>
      <c r="N40" s="582" t="s">
        <v>94</v>
      </c>
      <c r="O40" s="582"/>
      <c r="P40" s="26" t="s">
        <v>94</v>
      </c>
      <c r="Q40" s="487">
        <f>SUM(Q36:Q39)</f>
        <v>400</v>
      </c>
      <c r="R40" s="487">
        <f>SUM(R36:R39)</f>
        <v>0</v>
      </c>
      <c r="S40" s="405"/>
      <c r="T40" s="405"/>
      <c r="U40" s="405"/>
      <c r="V40" s="405"/>
      <c r="W40" s="405"/>
      <c r="X40" s="405"/>
      <c r="Y40" s="405"/>
      <c r="Z40" s="405"/>
      <c r="AA40" s="405"/>
      <c r="AB40" s="405"/>
      <c r="AC40" s="405"/>
      <c r="AD40" s="406">
        <f>'[3]July-19 district '!G37+F40</f>
        <v>1759</v>
      </c>
    </row>
    <row r="41" spans="1:34" ht="171" customHeight="1" x14ac:dyDescent="0.2">
      <c r="A41" s="720">
        <v>7</v>
      </c>
      <c r="B41" s="721" t="str">
        <f>C41</f>
        <v>zÀÁªÀtUÉgÉ</v>
      </c>
      <c r="C41" s="565" t="s">
        <v>316</v>
      </c>
      <c r="D41" s="465">
        <f>'Jan-21'!AL151</f>
        <v>32200</v>
      </c>
      <c r="E41" s="465">
        <v>3</v>
      </c>
      <c r="F41" s="465">
        <v>268</v>
      </c>
      <c r="G41" s="472">
        <v>271</v>
      </c>
      <c r="H41" s="465">
        <f>E41+F41-G41</f>
        <v>0</v>
      </c>
      <c r="I41" s="465">
        <f>'[6]Dec-20 district '!I40+F41</f>
        <v>1681</v>
      </c>
      <c r="J41" s="466">
        <f t="shared" si="1"/>
        <v>0.83229813664596264</v>
      </c>
      <c r="K41" s="466">
        <f t="shared" si="2"/>
        <v>5.2204968944099379</v>
      </c>
      <c r="L41" s="465">
        <v>338</v>
      </c>
      <c r="M41" s="465">
        <f>'[6]Dec-20 district '!M40+L41</f>
        <v>1551</v>
      </c>
      <c r="N41" s="574" t="s">
        <v>395</v>
      </c>
      <c r="O41" s="584" t="s">
        <v>396</v>
      </c>
      <c r="P41" s="457" t="s">
        <v>262</v>
      </c>
      <c r="Q41" s="206">
        <v>150</v>
      </c>
      <c r="R41" s="206">
        <v>0</v>
      </c>
      <c r="S41" s="404"/>
      <c r="T41" s="404"/>
      <c r="U41" s="404"/>
      <c r="V41" s="404"/>
      <c r="W41" s="404"/>
      <c r="X41" s="404"/>
      <c r="Y41" s="404"/>
      <c r="Z41" s="404"/>
      <c r="AA41" s="404"/>
      <c r="AB41" s="404"/>
      <c r="AC41" s="404"/>
      <c r="AD41" s="223">
        <f>'[3]July-19 district '!G38+F41</f>
        <v>391</v>
      </c>
    </row>
    <row r="42" spans="1:34" ht="123.75" customHeight="1" x14ac:dyDescent="0.2">
      <c r="A42" s="720"/>
      <c r="B42" s="721"/>
      <c r="C42" s="565" t="s">
        <v>317</v>
      </c>
      <c r="D42" s="465">
        <f>'Jan-21'!AL152</f>
        <v>18453</v>
      </c>
      <c r="E42" s="465">
        <v>0</v>
      </c>
      <c r="F42" s="465">
        <v>327</v>
      </c>
      <c r="G42" s="472">
        <v>327</v>
      </c>
      <c r="H42" s="465">
        <f t="shared" si="0"/>
        <v>0</v>
      </c>
      <c r="I42" s="465">
        <f>'[6]Dec-20 district '!I41+F42</f>
        <v>1931</v>
      </c>
      <c r="J42" s="466">
        <f t="shared" si="1"/>
        <v>1.7720695821817591</v>
      </c>
      <c r="K42" s="466">
        <f t="shared" si="2"/>
        <v>10.464423129030511</v>
      </c>
      <c r="L42" s="465">
        <v>290</v>
      </c>
      <c r="M42" s="465">
        <f>'[6]Dec-20 district '!M41+L42</f>
        <v>1676</v>
      </c>
      <c r="N42" s="574" t="s">
        <v>397</v>
      </c>
      <c r="O42" s="584" t="s">
        <v>403</v>
      </c>
      <c r="P42" s="457" t="s">
        <v>266</v>
      </c>
      <c r="Q42" s="206">
        <v>150</v>
      </c>
      <c r="R42" s="206">
        <v>0</v>
      </c>
      <c r="S42" s="404"/>
      <c r="T42" s="404"/>
      <c r="U42" s="404"/>
      <c r="V42" s="404"/>
      <c r="W42" s="404"/>
      <c r="X42" s="404"/>
      <c r="Y42" s="404"/>
      <c r="Z42" s="404"/>
      <c r="AA42" s="404"/>
      <c r="AB42" s="404"/>
      <c r="AC42" s="404"/>
      <c r="AD42" s="223">
        <f>'[3]July-19 district '!G39+F42</f>
        <v>479</v>
      </c>
    </row>
    <row r="43" spans="1:34" s="225" customFormat="1" ht="23.25" customHeight="1" x14ac:dyDescent="0.2">
      <c r="A43" s="486"/>
      <c r="B43" s="719" t="s">
        <v>346</v>
      </c>
      <c r="C43" s="719"/>
      <c r="D43" s="468">
        <f>D41+D42</f>
        <v>50653</v>
      </c>
      <c r="E43" s="468">
        <v>3</v>
      </c>
      <c r="F43" s="468">
        <f>SUM(F41:F42)</f>
        <v>595</v>
      </c>
      <c r="G43" s="469">
        <f>SUM(G41:G42)</f>
        <v>598</v>
      </c>
      <c r="H43" s="468">
        <f t="shared" si="0"/>
        <v>0</v>
      </c>
      <c r="I43" s="468">
        <f>'[6]Dec-20 district '!I42+F43</f>
        <v>3612</v>
      </c>
      <c r="J43" s="470">
        <f t="shared" si="1"/>
        <v>1.1746589540599766</v>
      </c>
      <c r="K43" s="470">
        <f t="shared" si="2"/>
        <v>7.1308708269993888</v>
      </c>
      <c r="L43" s="468">
        <f>SUM(L41:L42)</f>
        <v>628</v>
      </c>
      <c r="M43" s="468">
        <f>'[6]Dec-20 district '!M42+L43</f>
        <v>3227</v>
      </c>
      <c r="N43" s="582" t="s">
        <v>94</v>
      </c>
      <c r="O43" s="582"/>
      <c r="P43" s="26" t="s">
        <v>94</v>
      </c>
      <c r="Q43" s="487">
        <f>SUM(Q41:Q42)</f>
        <v>300</v>
      </c>
      <c r="R43" s="487">
        <f>SUM(R41:R42)</f>
        <v>0</v>
      </c>
      <c r="S43" s="405"/>
      <c r="T43" s="405"/>
      <c r="U43" s="405"/>
      <c r="V43" s="405"/>
      <c r="W43" s="405"/>
      <c r="X43" s="405"/>
      <c r="Y43" s="405"/>
      <c r="Z43" s="405"/>
      <c r="AA43" s="405"/>
      <c r="AB43" s="405"/>
      <c r="AC43" s="405"/>
      <c r="AD43" s="406">
        <f>'[3]July-19 district '!G40+F43</f>
        <v>870</v>
      </c>
    </row>
    <row r="44" spans="1:34" ht="172.5" customHeight="1" x14ac:dyDescent="0.2">
      <c r="A44" s="720">
        <v>8</v>
      </c>
      <c r="B44" s="721" t="str">
        <f>C44</f>
        <v>avÀæzÀÄUÀð</v>
      </c>
      <c r="C44" s="565" t="s">
        <v>318</v>
      </c>
      <c r="D44" s="465">
        <f>'Jan-21'!AL153</f>
        <v>28565</v>
      </c>
      <c r="E44" s="465">
        <v>5</v>
      </c>
      <c r="F44" s="465">
        <v>245</v>
      </c>
      <c r="G44" s="472">
        <v>239</v>
      </c>
      <c r="H44" s="465">
        <f>E44+F44-G44</f>
        <v>11</v>
      </c>
      <c r="I44" s="465">
        <f>'[6]Dec-20 district '!I43+F44</f>
        <v>1946</v>
      </c>
      <c r="J44" s="466">
        <f t="shared" si="1"/>
        <v>0.85769298092070712</v>
      </c>
      <c r="K44" s="466">
        <f t="shared" si="2"/>
        <v>6.8125328198844741</v>
      </c>
      <c r="L44" s="465">
        <v>150</v>
      </c>
      <c r="M44" s="465">
        <f>'[6]Dec-20 district '!M43+L44</f>
        <v>2155</v>
      </c>
      <c r="N44" s="574" t="s">
        <v>398</v>
      </c>
      <c r="O44" s="584" t="s">
        <v>399</v>
      </c>
      <c r="P44" s="457" t="s">
        <v>267</v>
      </c>
      <c r="Q44" s="206">
        <v>150</v>
      </c>
      <c r="R44" s="206">
        <v>0</v>
      </c>
      <c r="S44" s="404"/>
      <c r="T44" s="404"/>
      <c r="U44" s="404"/>
      <c r="V44" s="404"/>
      <c r="W44" s="404"/>
      <c r="X44" s="404"/>
      <c r="Y44" s="404"/>
      <c r="Z44" s="404"/>
      <c r="AA44" s="404"/>
      <c r="AB44" s="404"/>
      <c r="AC44" s="404"/>
      <c r="AD44" s="223">
        <f>'[3]July-19 district '!G41+F44</f>
        <v>369</v>
      </c>
    </row>
    <row r="45" spans="1:34" ht="129.75" customHeight="1" x14ac:dyDescent="0.2">
      <c r="A45" s="720"/>
      <c r="B45" s="721"/>
      <c r="C45" s="565" t="s">
        <v>319</v>
      </c>
      <c r="D45" s="465">
        <f>'Jan-21'!AL154</f>
        <v>21673</v>
      </c>
      <c r="E45" s="465">
        <v>0</v>
      </c>
      <c r="F45" s="465">
        <v>152</v>
      </c>
      <c r="G45" s="472">
        <v>152</v>
      </c>
      <c r="H45" s="465">
        <f t="shared" si="0"/>
        <v>0</v>
      </c>
      <c r="I45" s="465">
        <f>'[6]Dec-20 district '!I44+F45</f>
        <v>1754</v>
      </c>
      <c r="J45" s="466">
        <f t="shared" si="1"/>
        <v>0.70133345637429056</v>
      </c>
      <c r="K45" s="466">
        <f t="shared" si="2"/>
        <v>8.0930189636875376</v>
      </c>
      <c r="L45" s="465">
        <v>5</v>
      </c>
      <c r="M45" s="465">
        <f>'[6]Dec-20 district '!M44+L45</f>
        <v>1912</v>
      </c>
      <c r="N45" s="574" t="s">
        <v>400</v>
      </c>
      <c r="O45" s="584" t="s">
        <v>401</v>
      </c>
      <c r="P45" s="458" t="s">
        <v>263</v>
      </c>
      <c r="Q45" s="206">
        <v>150</v>
      </c>
      <c r="R45" s="206">
        <v>0</v>
      </c>
      <c r="S45" s="404"/>
      <c r="T45" s="404"/>
      <c r="U45" s="404"/>
      <c r="V45" s="404"/>
      <c r="W45" s="404"/>
      <c r="X45" s="404"/>
      <c r="Y45" s="404"/>
      <c r="Z45" s="404"/>
      <c r="AA45" s="404"/>
      <c r="AB45" s="404"/>
      <c r="AC45" s="404"/>
      <c r="AD45" s="223">
        <f>'[3]July-19 district '!G42+F45</f>
        <v>342</v>
      </c>
    </row>
    <row r="46" spans="1:34" s="225" customFormat="1" ht="52.5" customHeight="1" x14ac:dyDescent="0.2">
      <c r="A46" s="486"/>
      <c r="B46" s="719" t="s">
        <v>347</v>
      </c>
      <c r="C46" s="719"/>
      <c r="D46" s="473">
        <f>D44+D45</f>
        <v>50238</v>
      </c>
      <c r="E46" s="473">
        <v>5</v>
      </c>
      <c r="F46" s="473">
        <f>SUM(F44:F45)</f>
        <v>397</v>
      </c>
      <c r="G46" s="474">
        <f>SUM(G44:G45)</f>
        <v>391</v>
      </c>
      <c r="H46" s="473">
        <f t="shared" si="0"/>
        <v>11</v>
      </c>
      <c r="I46" s="473">
        <f>'[6]Dec-20 district '!I45+F46</f>
        <v>3700</v>
      </c>
      <c r="J46" s="470">
        <f t="shared" si="1"/>
        <v>0.79023846490704241</v>
      </c>
      <c r="K46" s="470">
        <f>(I46/D46)*100</f>
        <v>7.3649428719296157</v>
      </c>
      <c r="L46" s="473">
        <f>SUM(L44:L45)</f>
        <v>155</v>
      </c>
      <c r="M46" s="473">
        <f>'[6]Dec-20 district '!M45+L46</f>
        <v>4067</v>
      </c>
      <c r="N46" s="579" t="s">
        <v>94</v>
      </c>
      <c r="O46" s="579"/>
      <c r="P46" s="408" t="s">
        <v>94</v>
      </c>
      <c r="Q46" s="209">
        <f>SUM(Q44:Q45)</f>
        <v>300</v>
      </c>
      <c r="R46" s="487">
        <f>SUM(R44:R45)</f>
        <v>0</v>
      </c>
      <c r="S46" s="405"/>
      <c r="T46" s="405"/>
      <c r="U46" s="405"/>
      <c r="V46" s="405"/>
      <c r="W46" s="405"/>
      <c r="X46" s="405"/>
      <c r="Y46" s="405"/>
      <c r="Z46" s="405"/>
      <c r="AA46" s="405"/>
      <c r="AB46" s="405"/>
      <c r="AC46" s="405"/>
      <c r="AD46" s="409">
        <f>'[3]July-19 district '!G43+F46</f>
        <v>711</v>
      </c>
    </row>
    <row r="47" spans="1:34" s="225" customFormat="1" ht="39.75" customHeight="1" x14ac:dyDescent="0.2">
      <c r="A47" s="486"/>
      <c r="B47" s="719" t="s">
        <v>348</v>
      </c>
      <c r="C47" s="719"/>
      <c r="D47" s="473">
        <f>D22+D25+D29+D32+D35+D40+D43+D46</f>
        <v>416102</v>
      </c>
      <c r="E47" s="473">
        <v>19</v>
      </c>
      <c r="F47" s="473">
        <f>F22+F25+F29+F32+F35+F40+F43+F46</f>
        <v>2874</v>
      </c>
      <c r="G47" s="474">
        <f>SUM(G22,G25,G29,G32,G35,G40,G43,G46)</f>
        <v>2871</v>
      </c>
      <c r="H47" s="473">
        <f>H22+H25+H29+H32+H35+H40+H43+H46</f>
        <v>22</v>
      </c>
      <c r="I47" s="473">
        <f>'[6]Dec-20 district '!I46+F47</f>
        <v>25348</v>
      </c>
      <c r="J47" s="470">
        <f>(F47/D47)*100</f>
        <v>0.69069603126156565</v>
      </c>
      <c r="K47" s="470">
        <f>(I47/D47)*100</f>
        <v>6.0917755742582349</v>
      </c>
      <c r="L47" s="473">
        <f>L22+L25+L29+L32+L35+L40+L43+L46</f>
        <v>2112</v>
      </c>
      <c r="M47" s="473">
        <f>'[6]Dec-20 district '!M46+L47</f>
        <v>24213</v>
      </c>
      <c r="N47" s="580" t="s">
        <v>94</v>
      </c>
      <c r="O47" s="580"/>
      <c r="P47" s="410" t="s">
        <v>94</v>
      </c>
      <c r="Q47" s="209">
        <f>Q22+Q25+Q29+Q32+Q35+Q40+Q43+Q46</f>
        <v>3650</v>
      </c>
      <c r="R47" s="209">
        <f>R22+R25+R29+R32+R35+R40+R43+R46</f>
        <v>0</v>
      </c>
      <c r="S47" s="210"/>
      <c r="T47" s="210"/>
      <c r="U47" s="210"/>
      <c r="V47" s="210"/>
      <c r="W47" s="210"/>
      <c r="X47" s="210"/>
      <c r="Y47" s="210"/>
      <c r="Z47" s="210"/>
      <c r="AA47" s="210"/>
      <c r="AB47" s="210"/>
      <c r="AC47" s="210"/>
      <c r="AD47" s="409">
        <f>'[3]July-19 district '!G44+F47</f>
        <v>5367</v>
      </c>
    </row>
    <row r="48" spans="1:34" s="225" customFormat="1" ht="23.25" customHeight="1" x14ac:dyDescent="0.2">
      <c r="A48" s="229"/>
      <c r="B48" s="229"/>
      <c r="C48" s="229"/>
      <c r="D48" s="393"/>
      <c r="E48" s="393"/>
      <c r="F48" s="393"/>
      <c r="G48" s="394"/>
      <c r="H48" s="393"/>
      <c r="I48" s="393"/>
      <c r="J48" s="395"/>
      <c r="K48" s="395"/>
      <c r="L48" s="210"/>
      <c r="M48" s="210"/>
      <c r="N48" s="396"/>
      <c r="O48" s="594"/>
      <c r="P48" s="396"/>
      <c r="Q48" s="210"/>
      <c r="R48" s="210"/>
      <c r="S48" s="210"/>
      <c r="T48" s="210"/>
      <c r="U48" s="210"/>
      <c r="V48" s="210"/>
      <c r="W48" s="210"/>
      <c r="X48" s="210"/>
      <c r="Y48" s="210"/>
      <c r="Z48" s="210"/>
      <c r="AA48" s="210"/>
      <c r="AB48" s="210"/>
      <c r="AC48" s="210"/>
      <c r="AD48" s="233"/>
    </row>
    <row r="49" spans="1:30" s="225" customFormat="1" ht="10.5" customHeight="1" x14ac:dyDescent="0.2">
      <c r="A49" s="718"/>
      <c r="B49" s="718"/>
      <c r="C49" s="718"/>
      <c r="D49" s="718"/>
      <c r="E49" s="718"/>
      <c r="F49" s="718"/>
      <c r="G49" s="718"/>
      <c r="H49" s="718"/>
      <c r="I49" s="718"/>
      <c r="J49" s="718"/>
      <c r="K49" s="718"/>
      <c r="L49" s="718"/>
      <c r="M49" s="718"/>
      <c r="N49" s="718"/>
      <c r="O49" s="718"/>
      <c r="P49" s="718"/>
      <c r="Q49" s="210"/>
      <c r="R49" s="210"/>
      <c r="S49" s="210"/>
      <c r="T49" s="210"/>
      <c r="U49" s="210"/>
      <c r="V49" s="210"/>
      <c r="W49" s="210"/>
      <c r="X49" s="210"/>
      <c r="Y49" s="210"/>
      <c r="Z49" s="210"/>
      <c r="AA49" s="210"/>
      <c r="AB49" s="210"/>
      <c r="AC49" s="210"/>
      <c r="AD49" s="233"/>
    </row>
    <row r="50" spans="1:30" s="225" customFormat="1" ht="23.25" customHeight="1" x14ac:dyDescent="0.2">
      <c r="A50" s="718"/>
      <c r="B50" s="718"/>
      <c r="C50" s="718"/>
      <c r="D50" s="718"/>
      <c r="E50" s="718"/>
      <c r="F50" s="718"/>
      <c r="G50" s="718"/>
      <c r="H50" s="718"/>
      <c r="I50" s="718"/>
      <c r="J50" s="718"/>
      <c r="K50" s="718"/>
      <c r="L50" s="718"/>
      <c r="M50" s="718"/>
      <c r="N50" s="718"/>
      <c r="O50" s="718"/>
      <c r="P50" s="718"/>
      <c r="Q50" s="210"/>
      <c r="R50" s="210"/>
      <c r="S50" s="210"/>
      <c r="T50" s="210"/>
      <c r="U50" s="210"/>
      <c r="V50" s="210"/>
      <c r="W50" s="210"/>
      <c r="X50" s="210"/>
      <c r="Y50" s="210"/>
      <c r="Z50" s="210"/>
      <c r="AA50" s="210"/>
      <c r="AB50" s="210"/>
      <c r="AC50" s="210"/>
      <c r="AD50" s="233"/>
    </row>
    <row r="51" spans="1:30" s="225" customFormat="1" ht="23.25" customHeight="1" x14ac:dyDescent="0.2">
      <c r="A51" s="229"/>
      <c r="B51" s="229"/>
      <c r="C51" s="229"/>
      <c r="D51" s="393"/>
      <c r="E51" s="393"/>
      <c r="F51" s="393"/>
      <c r="G51" s="394"/>
      <c r="H51" s="393"/>
      <c r="I51" s="415"/>
      <c r="J51" s="395"/>
      <c r="K51" s="395"/>
      <c r="L51" s="210"/>
      <c r="M51" s="210"/>
      <c r="N51" s="396"/>
      <c r="O51" s="594"/>
      <c r="P51" s="396"/>
      <c r="Q51" s="210"/>
      <c r="R51" s="210"/>
      <c r="S51" s="210"/>
      <c r="T51" s="210"/>
      <c r="U51" s="210"/>
      <c r="V51" s="210"/>
      <c r="W51" s="210"/>
      <c r="X51" s="210"/>
      <c r="Y51" s="210"/>
      <c r="Z51" s="210"/>
      <c r="AA51" s="210"/>
      <c r="AB51" s="210"/>
      <c r="AC51" s="210"/>
      <c r="AD51" s="233"/>
    </row>
    <row r="61" spans="1:30" ht="30.75" customHeight="1" x14ac:dyDescent="0.2">
      <c r="G61" s="553">
        <f>8+992-990</f>
        <v>10</v>
      </c>
    </row>
  </sheetData>
  <mergeCells count="44">
    <mergeCell ref="B3:R3"/>
    <mergeCell ref="P16:P20"/>
    <mergeCell ref="A7:A21"/>
    <mergeCell ref="B7:B21"/>
    <mergeCell ref="P7:P9"/>
    <mergeCell ref="N10:N12"/>
    <mergeCell ref="N13:N15"/>
    <mergeCell ref="N16:N20"/>
    <mergeCell ref="A30:A31"/>
    <mergeCell ref="B30:B31"/>
    <mergeCell ref="B47:C47"/>
    <mergeCell ref="R23:R24"/>
    <mergeCell ref="B25:C25"/>
    <mergeCell ref="B26:B28"/>
    <mergeCell ref="A36:A39"/>
    <mergeCell ref="B36:B39"/>
    <mergeCell ref="B35:C35"/>
    <mergeCell ref="A33:A34"/>
    <mergeCell ref="B33:B34"/>
    <mergeCell ref="B32:C32"/>
    <mergeCell ref="A49:P50"/>
    <mergeCell ref="B40:C40"/>
    <mergeCell ref="A41:A42"/>
    <mergeCell ref="B41:B42"/>
    <mergeCell ref="B43:C43"/>
    <mergeCell ref="A44:A45"/>
    <mergeCell ref="B44:B45"/>
    <mergeCell ref="B46:C46"/>
    <mergeCell ref="R16:R20"/>
    <mergeCell ref="Q10:Q12"/>
    <mergeCell ref="R10:R12"/>
    <mergeCell ref="A26:A29"/>
    <mergeCell ref="O10:O12"/>
    <mergeCell ref="O13:O15"/>
    <mergeCell ref="P13:P15"/>
    <mergeCell ref="Q13:Q15"/>
    <mergeCell ref="Q16:Q20"/>
    <mergeCell ref="O16:O20"/>
    <mergeCell ref="A23:A24"/>
    <mergeCell ref="B23:B24"/>
    <mergeCell ref="B29:C29"/>
    <mergeCell ref="P10:P12"/>
    <mergeCell ref="R13:R15"/>
    <mergeCell ref="B22:C22"/>
  </mergeCells>
  <pageMargins left="0.16" right="0" top="0.23" bottom="0" header="0.26" footer="0.14000000000000001"/>
  <pageSetup paperSize="9" scale="17" orientation="landscape" r:id="rId1"/>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18"/>
  <sheetViews>
    <sheetView topLeftCell="A65" workbookViewId="0">
      <selection activeCell="V6" sqref="V6"/>
    </sheetView>
  </sheetViews>
  <sheetFormatPr defaultRowHeight="15" x14ac:dyDescent="0.2"/>
  <cols>
    <col min="1" max="1" width="10.28515625" style="3" customWidth="1"/>
    <col min="2" max="2" width="31.28515625" style="234" customWidth="1"/>
    <col min="3" max="3" width="12.85546875" style="3" customWidth="1"/>
    <col min="4" max="4" width="10.28515625" style="3" customWidth="1"/>
    <col min="5" max="5" width="11" style="3" customWidth="1"/>
    <col min="6" max="6" width="10.42578125" style="3" customWidth="1"/>
    <col min="7" max="7" width="10.28515625" style="3" customWidth="1"/>
    <col min="8" max="8" width="10.140625" style="3" customWidth="1"/>
    <col min="9" max="9" width="12.5703125" style="3" customWidth="1"/>
    <col min="10" max="10" width="14.140625" style="3" customWidth="1"/>
    <col min="11" max="13" width="6.7109375" style="3" hidden="1" customWidth="1"/>
    <col min="14" max="14" width="14.140625" style="3" hidden="1" customWidth="1"/>
    <col min="15" max="24" width="6.7109375" style="3" hidden="1" customWidth="1"/>
    <col min="25" max="27" width="0" style="3" hidden="1" customWidth="1"/>
    <col min="28" max="16384" width="9.140625" style="3"/>
  </cols>
  <sheetData>
    <row r="1" spans="1:32" ht="22.5" customHeight="1" x14ac:dyDescent="0.2">
      <c r="A1" s="736" t="s">
        <v>85</v>
      </c>
      <c r="B1" s="736"/>
      <c r="C1" s="736"/>
      <c r="D1" s="6"/>
      <c r="E1" s="6"/>
      <c r="F1" s="6"/>
      <c r="G1" s="737" t="s">
        <v>61</v>
      </c>
      <c r="H1" s="737"/>
      <c r="I1" s="737"/>
      <c r="J1" s="737"/>
    </row>
    <row r="2" spans="1:32" ht="22.5" customHeight="1" x14ac:dyDescent="0.2">
      <c r="A2" s="6"/>
      <c r="B2" s="7"/>
      <c r="C2" s="6" t="s">
        <v>275</v>
      </c>
      <c r="D2" s="6"/>
      <c r="E2" s="6"/>
      <c r="F2" s="6"/>
      <c r="G2" s="6"/>
      <c r="H2" s="6"/>
      <c r="I2" s="6"/>
      <c r="J2" s="6"/>
    </row>
    <row r="3" spans="1:32" ht="41.25" customHeight="1" x14ac:dyDescent="0.2">
      <c r="A3" s="504" t="s">
        <v>92</v>
      </c>
      <c r="B3" s="39" t="s">
        <v>93</v>
      </c>
      <c r="C3" s="504" t="s">
        <v>62</v>
      </c>
      <c r="D3" s="504" t="s">
        <v>63</v>
      </c>
      <c r="E3" s="504" t="s">
        <v>64</v>
      </c>
      <c r="F3" s="504" t="s">
        <v>65</v>
      </c>
      <c r="G3" s="530" t="s">
        <v>13</v>
      </c>
      <c r="H3" s="528" t="s">
        <v>79</v>
      </c>
      <c r="I3" s="504" t="s">
        <v>66</v>
      </c>
      <c r="J3" s="504" t="s">
        <v>16</v>
      </c>
    </row>
    <row r="4" spans="1:32" ht="32.25" customHeight="1" x14ac:dyDescent="0.2">
      <c r="A4" s="504" t="s">
        <v>69</v>
      </c>
      <c r="B4" s="40" t="s">
        <v>70</v>
      </c>
      <c r="C4" s="266">
        <v>0</v>
      </c>
      <c r="D4" s="266">
        <v>0</v>
      </c>
      <c r="E4" s="266">
        <v>0</v>
      </c>
      <c r="F4" s="266">
        <v>0</v>
      </c>
      <c r="G4" s="266">
        <v>0</v>
      </c>
      <c r="H4" s="266">
        <v>0</v>
      </c>
      <c r="I4" s="266">
        <v>0</v>
      </c>
      <c r="J4" s="266">
        <f>SUM(C4:I4)</f>
        <v>0</v>
      </c>
    </row>
    <row r="5" spans="1:32" ht="22.5" customHeight="1" x14ac:dyDescent="0.2">
      <c r="A5" s="504" t="s">
        <v>72</v>
      </c>
      <c r="B5" s="40" t="s">
        <v>73</v>
      </c>
      <c r="C5" s="266">
        <v>0</v>
      </c>
      <c r="D5" s="266">
        <v>0</v>
      </c>
      <c r="E5" s="266">
        <v>4</v>
      </c>
      <c r="F5" s="266">
        <v>9</v>
      </c>
      <c r="G5" s="266">
        <v>3</v>
      </c>
      <c r="H5" s="266">
        <v>0</v>
      </c>
      <c r="I5" s="266">
        <v>0</v>
      </c>
      <c r="J5" s="266">
        <f>SUM(C5:I5)</f>
        <v>16</v>
      </c>
    </row>
    <row r="6" spans="1:32" ht="44.25" customHeight="1" x14ac:dyDescent="0.2">
      <c r="A6" s="734"/>
      <c r="B6" s="40" t="s">
        <v>78</v>
      </c>
      <c r="C6" s="265">
        <v>0</v>
      </c>
      <c r="D6" s="265">
        <v>0</v>
      </c>
      <c r="E6" s="265">
        <v>0</v>
      </c>
      <c r="F6" s="265">
        <v>1</v>
      </c>
      <c r="G6" s="265">
        <v>1</v>
      </c>
      <c r="H6" s="265">
        <v>1</v>
      </c>
      <c r="I6" s="265">
        <v>0</v>
      </c>
      <c r="J6" s="266">
        <f>SUM(C6:I6)</f>
        <v>3</v>
      </c>
    </row>
    <row r="7" spans="1:32" ht="34.5" customHeight="1" x14ac:dyDescent="0.2">
      <c r="A7" s="734"/>
      <c r="B7" s="40" t="s">
        <v>80</v>
      </c>
      <c r="C7" s="265">
        <v>0</v>
      </c>
      <c r="D7" s="265">
        <v>0</v>
      </c>
      <c r="E7" s="265">
        <v>3</v>
      </c>
      <c r="F7" s="265">
        <v>0</v>
      </c>
      <c r="G7" s="265">
        <v>3</v>
      </c>
      <c r="H7" s="265">
        <v>0</v>
      </c>
      <c r="I7" s="265">
        <v>0</v>
      </c>
      <c r="J7" s="266">
        <f>SUM(C7:I7)</f>
        <v>6</v>
      </c>
      <c r="N7" s="266">
        <v>1</v>
      </c>
      <c r="O7" s="266">
        <f>2-2</f>
        <v>0</v>
      </c>
      <c r="P7" s="266">
        <v>8</v>
      </c>
      <c r="Q7" s="266">
        <v>17</v>
      </c>
      <c r="R7" s="266">
        <v>2</v>
      </c>
      <c r="S7" s="266">
        <v>2</v>
      </c>
      <c r="T7" s="3">
        <f>SUM(N7:S7)</f>
        <v>30</v>
      </c>
    </row>
    <row r="8" spans="1:32" ht="39" customHeight="1" x14ac:dyDescent="0.2">
      <c r="A8" s="523" t="s">
        <v>91</v>
      </c>
      <c r="B8" s="523"/>
      <c r="C8" s="524" t="s">
        <v>276</v>
      </c>
      <c r="D8" s="523"/>
      <c r="E8" s="523"/>
      <c r="F8" s="523"/>
      <c r="G8" s="523"/>
      <c r="H8" s="523"/>
      <c r="I8" s="72"/>
      <c r="J8" s="72"/>
      <c r="K8" s="72"/>
      <c r="L8" s="72"/>
      <c r="M8" s="72"/>
      <c r="N8" s="72">
        <v>0</v>
      </c>
      <c r="O8" s="72">
        <v>2</v>
      </c>
      <c r="P8" s="72">
        <v>2</v>
      </c>
      <c r="Q8" s="72">
        <v>13</v>
      </c>
      <c r="R8" s="72">
        <v>24</v>
      </c>
      <c r="S8" s="72">
        <v>2</v>
      </c>
      <c r="T8" s="72">
        <f>SUM(N8:S8)</f>
        <v>43</v>
      </c>
      <c r="U8" s="72"/>
      <c r="V8" s="72"/>
      <c r="W8" s="72"/>
      <c r="X8" s="72"/>
      <c r="Y8" s="72"/>
      <c r="Z8" s="72"/>
      <c r="AA8" s="72"/>
      <c r="AB8" s="72"/>
      <c r="AC8" s="72"/>
      <c r="AD8" s="72"/>
      <c r="AE8" s="72"/>
      <c r="AF8" s="72"/>
    </row>
    <row r="9" spans="1:32" x14ac:dyDescent="0.2">
      <c r="N9" s="3">
        <f t="shared" ref="N9:S9" si="0">N8-N7</f>
        <v>-1</v>
      </c>
      <c r="O9" s="3">
        <f t="shared" si="0"/>
        <v>2</v>
      </c>
      <c r="P9" s="3">
        <f t="shared" si="0"/>
        <v>-6</v>
      </c>
      <c r="Q9" s="3">
        <f t="shared" si="0"/>
        <v>-4</v>
      </c>
      <c r="R9" s="3">
        <f t="shared" si="0"/>
        <v>22</v>
      </c>
      <c r="S9" s="3">
        <f t="shared" si="0"/>
        <v>0</v>
      </c>
      <c r="T9" s="3">
        <f>T8-T7</f>
        <v>13</v>
      </c>
    </row>
    <row r="10" spans="1:32" ht="45" x14ac:dyDescent="0.2">
      <c r="A10" s="504" t="s">
        <v>92</v>
      </c>
      <c r="B10" s="39" t="s">
        <v>93</v>
      </c>
      <c r="C10" s="504" t="s">
        <v>62</v>
      </c>
      <c r="D10" s="504" t="s">
        <v>63</v>
      </c>
      <c r="E10" s="504" t="s">
        <v>64</v>
      </c>
      <c r="F10" s="504" t="s">
        <v>65</v>
      </c>
      <c r="G10" s="530" t="s">
        <v>13</v>
      </c>
      <c r="H10" s="528" t="s">
        <v>79</v>
      </c>
      <c r="I10" s="504" t="s">
        <v>66</v>
      </c>
      <c r="J10" s="504" t="s">
        <v>16</v>
      </c>
    </row>
    <row r="11" spans="1:32" x14ac:dyDescent="0.2">
      <c r="A11" s="504" t="s">
        <v>69</v>
      </c>
      <c r="B11" s="40" t="s">
        <v>70</v>
      </c>
      <c r="C11" s="266">
        <v>0</v>
      </c>
      <c r="D11" s="266">
        <v>0</v>
      </c>
      <c r="E11" s="266">
        <v>0</v>
      </c>
      <c r="F11" s="266">
        <v>0</v>
      </c>
      <c r="G11" s="266">
        <v>0</v>
      </c>
      <c r="H11" s="266">
        <v>0</v>
      </c>
      <c r="I11" s="266">
        <v>0</v>
      </c>
      <c r="J11" s="266">
        <f>SUM(C11:I11)</f>
        <v>0</v>
      </c>
      <c r="K11" s="3">
        <v>0</v>
      </c>
    </row>
    <row r="12" spans="1:32" x14ac:dyDescent="0.2">
      <c r="A12" s="504" t="s">
        <v>72</v>
      </c>
      <c r="B12" s="40" t="s">
        <v>73</v>
      </c>
      <c r="C12" s="266">
        <v>0</v>
      </c>
      <c r="D12" s="266">
        <v>1</v>
      </c>
      <c r="E12" s="266">
        <v>2</v>
      </c>
      <c r="F12" s="266">
        <v>29</v>
      </c>
      <c r="G12" s="266">
        <v>4</v>
      </c>
      <c r="H12" s="266">
        <v>0</v>
      </c>
      <c r="I12" s="266">
        <v>0</v>
      </c>
      <c r="J12" s="266">
        <f>SUM(C12:I12)</f>
        <v>36</v>
      </c>
      <c r="K12" s="3">
        <v>0</v>
      </c>
    </row>
    <row r="13" spans="1:32" ht="45" x14ac:dyDescent="0.2">
      <c r="A13" s="734"/>
      <c r="B13" s="40" t="s">
        <v>78</v>
      </c>
      <c r="C13" s="266">
        <v>0</v>
      </c>
      <c r="D13" s="266">
        <v>0</v>
      </c>
      <c r="E13" s="266">
        <v>0</v>
      </c>
      <c r="F13" s="266">
        <v>0</v>
      </c>
      <c r="G13" s="266">
        <v>1</v>
      </c>
      <c r="H13" s="266">
        <v>0</v>
      </c>
      <c r="I13" s="266">
        <v>0</v>
      </c>
      <c r="J13" s="266">
        <f>SUM(C13:I13)</f>
        <v>1</v>
      </c>
    </row>
    <row r="14" spans="1:32" ht="30" x14ac:dyDescent="0.2">
      <c r="A14" s="734"/>
      <c r="B14" s="40" t="s">
        <v>80</v>
      </c>
      <c r="C14" s="266">
        <v>0</v>
      </c>
      <c r="D14" s="266">
        <v>0</v>
      </c>
      <c r="E14" s="266">
        <v>3</v>
      </c>
      <c r="F14" s="266">
        <v>1</v>
      </c>
      <c r="G14" s="266">
        <v>0</v>
      </c>
      <c r="H14" s="266">
        <v>0</v>
      </c>
      <c r="I14" s="266">
        <v>0</v>
      </c>
      <c r="J14" s="266">
        <f>SUM(C14:I14)</f>
        <v>4</v>
      </c>
    </row>
    <row r="16" spans="1:32" x14ac:dyDescent="0.2">
      <c r="C16" s="420" t="s">
        <v>277</v>
      </c>
      <c r="AC16" s="492"/>
    </row>
    <row r="17" spans="1:27" ht="45" x14ac:dyDescent="0.2">
      <c r="A17" s="504" t="s">
        <v>92</v>
      </c>
      <c r="B17" s="39" t="s">
        <v>93</v>
      </c>
      <c r="C17" s="504" t="s">
        <v>62</v>
      </c>
      <c r="D17" s="504" t="s">
        <v>63</v>
      </c>
      <c r="E17" s="504" t="s">
        <v>64</v>
      </c>
      <c r="F17" s="504" t="s">
        <v>65</v>
      </c>
      <c r="G17" s="530" t="s">
        <v>13</v>
      </c>
      <c r="H17" s="528" t="s">
        <v>79</v>
      </c>
      <c r="I17" s="504" t="s">
        <v>66</v>
      </c>
      <c r="J17" s="504" t="s">
        <v>16</v>
      </c>
    </row>
    <row r="18" spans="1:27" x14ac:dyDescent="0.2">
      <c r="A18" s="504" t="s">
        <v>69</v>
      </c>
      <c r="B18" s="40" t="s">
        <v>70</v>
      </c>
      <c r="C18" s="266">
        <v>0</v>
      </c>
      <c r="D18" s="266">
        <v>0</v>
      </c>
      <c r="E18" s="266">
        <v>0</v>
      </c>
      <c r="F18" s="266">
        <v>0</v>
      </c>
      <c r="G18" s="266">
        <v>0</v>
      </c>
      <c r="H18" s="266">
        <v>0</v>
      </c>
      <c r="I18" s="266">
        <v>0</v>
      </c>
      <c r="J18" s="266">
        <f>SUM(C18:I18)</f>
        <v>0</v>
      </c>
    </row>
    <row r="19" spans="1:27" x14ac:dyDescent="0.2">
      <c r="A19" s="504" t="s">
        <v>72</v>
      </c>
      <c r="B19" s="40" t="s">
        <v>73</v>
      </c>
      <c r="C19" s="266">
        <v>1</v>
      </c>
      <c r="D19" s="266">
        <v>0</v>
      </c>
      <c r="E19" s="266">
        <v>2</v>
      </c>
      <c r="F19" s="266">
        <v>10</v>
      </c>
      <c r="G19" s="266">
        <v>4</v>
      </c>
      <c r="H19" s="266">
        <v>0</v>
      </c>
      <c r="I19" s="266">
        <v>0</v>
      </c>
      <c r="J19" s="266">
        <f>SUM(C19:I19)</f>
        <v>17</v>
      </c>
    </row>
    <row r="20" spans="1:27" ht="45" x14ac:dyDescent="0.2">
      <c r="A20" s="734"/>
      <c r="B20" s="40" t="s">
        <v>78</v>
      </c>
      <c r="C20" s="266">
        <v>0</v>
      </c>
      <c r="D20" s="266">
        <v>0</v>
      </c>
      <c r="E20" s="266">
        <v>0</v>
      </c>
      <c r="F20" s="266">
        <v>0</v>
      </c>
      <c r="G20" s="266">
        <v>0</v>
      </c>
      <c r="H20" s="266">
        <v>0</v>
      </c>
      <c r="I20" s="266">
        <v>0</v>
      </c>
      <c r="J20" s="266">
        <f>SUM(C20:I20)</f>
        <v>0</v>
      </c>
    </row>
    <row r="21" spans="1:27" ht="30" x14ac:dyDescent="0.2">
      <c r="A21" s="734"/>
      <c r="B21" s="40" t="s">
        <v>80</v>
      </c>
      <c r="C21" s="266">
        <v>0</v>
      </c>
      <c r="D21" s="266">
        <v>0</v>
      </c>
      <c r="E21" s="266">
        <v>0</v>
      </c>
      <c r="F21" s="266">
        <v>0</v>
      </c>
      <c r="G21" s="266">
        <v>0</v>
      </c>
      <c r="H21" s="266">
        <v>0</v>
      </c>
      <c r="I21" s="266">
        <v>0</v>
      </c>
      <c r="J21" s="266">
        <f>SUM(C21:I21)</f>
        <v>0</v>
      </c>
    </row>
    <row r="23" spans="1:27" x14ac:dyDescent="0.2">
      <c r="C23" s="420" t="s">
        <v>278</v>
      </c>
    </row>
    <row r="24" spans="1:27" ht="45" x14ac:dyDescent="0.2">
      <c r="A24" s="504" t="s">
        <v>92</v>
      </c>
      <c r="B24" s="39" t="s">
        <v>93</v>
      </c>
      <c r="C24" s="504" t="s">
        <v>62</v>
      </c>
      <c r="D24" s="504" t="s">
        <v>63</v>
      </c>
      <c r="E24" s="504" t="s">
        <v>64</v>
      </c>
      <c r="F24" s="504" t="s">
        <v>65</v>
      </c>
      <c r="G24" s="530" t="s">
        <v>13</v>
      </c>
      <c r="H24" s="528" t="s">
        <v>79</v>
      </c>
      <c r="I24" s="504" t="s">
        <v>66</v>
      </c>
      <c r="J24" s="504" t="s">
        <v>16</v>
      </c>
      <c r="N24" s="3" t="s">
        <v>186</v>
      </c>
      <c r="O24" s="3" t="s">
        <v>187</v>
      </c>
      <c r="Q24" s="3">
        <v>47</v>
      </c>
    </row>
    <row r="25" spans="1:27" x14ac:dyDescent="0.2">
      <c r="A25" s="504" t="s">
        <v>69</v>
      </c>
      <c r="B25" s="40" t="s">
        <v>70</v>
      </c>
      <c r="C25" s="266">
        <v>0</v>
      </c>
      <c r="D25" s="266">
        <v>0</v>
      </c>
      <c r="E25" s="266">
        <v>0</v>
      </c>
      <c r="F25" s="266">
        <v>0</v>
      </c>
      <c r="G25" s="266">
        <v>0</v>
      </c>
      <c r="H25" s="266">
        <v>0</v>
      </c>
      <c r="I25" s="266">
        <v>0</v>
      </c>
      <c r="J25" s="266">
        <f>SUM(C25:I25)</f>
        <v>0</v>
      </c>
      <c r="K25" s="3">
        <v>0</v>
      </c>
      <c r="N25" s="3">
        <f>23+0+44+20</f>
        <v>87</v>
      </c>
      <c r="O25" s="3">
        <v>30</v>
      </c>
      <c r="Q25" s="3">
        <v>22</v>
      </c>
    </row>
    <row r="26" spans="1:27" x14ac:dyDescent="0.2">
      <c r="A26" s="504" t="s">
        <v>72</v>
      </c>
      <c r="B26" s="525" t="s">
        <v>73</v>
      </c>
      <c r="C26" s="266">
        <v>0</v>
      </c>
      <c r="D26" s="266">
        <v>0</v>
      </c>
      <c r="E26" s="266">
        <v>8</v>
      </c>
      <c r="F26" s="266">
        <v>7</v>
      </c>
      <c r="G26" s="266">
        <v>0</v>
      </c>
      <c r="H26" s="266">
        <v>0</v>
      </c>
      <c r="I26" s="266">
        <v>0</v>
      </c>
      <c r="J26" s="266">
        <f>SUM(C26:I26)</f>
        <v>15</v>
      </c>
      <c r="K26" s="3">
        <v>0</v>
      </c>
      <c r="O26" s="3">
        <v>16</v>
      </c>
      <c r="Q26" s="3">
        <v>42</v>
      </c>
    </row>
    <row r="27" spans="1:27" ht="45" x14ac:dyDescent="0.2">
      <c r="A27" s="734"/>
      <c r="B27" s="40" t="s">
        <v>78</v>
      </c>
      <c r="C27" s="266">
        <v>0</v>
      </c>
      <c r="D27" s="266">
        <v>0</v>
      </c>
      <c r="E27" s="266">
        <v>23</v>
      </c>
      <c r="F27" s="266">
        <v>16</v>
      </c>
      <c r="G27" s="266">
        <v>12</v>
      </c>
      <c r="H27" s="266">
        <v>0</v>
      </c>
      <c r="I27" s="266">
        <v>0</v>
      </c>
      <c r="J27" s="266">
        <f>SUM(C27:I27)</f>
        <v>51</v>
      </c>
      <c r="L27" s="3">
        <f>126+42</f>
        <v>168</v>
      </c>
      <c r="O27" s="3">
        <v>47</v>
      </c>
      <c r="Q27" s="3">
        <v>26</v>
      </c>
      <c r="U27" s="266">
        <f>0+1</f>
        <v>1</v>
      </c>
      <c r="V27" s="266">
        <f>2+5</f>
        <v>7</v>
      </c>
      <c r="W27" s="266">
        <f>13+49</f>
        <v>62</v>
      </c>
      <c r="X27" s="266">
        <f>25+67</f>
        <v>92</v>
      </c>
      <c r="Y27" s="266">
        <f>1+4</f>
        <v>5</v>
      </c>
      <c r="Z27" s="266">
        <v>1</v>
      </c>
      <c r="AA27" s="266">
        <v>0</v>
      </c>
    </row>
    <row r="28" spans="1:27" ht="30" x14ac:dyDescent="0.2">
      <c r="A28" s="734"/>
      <c r="B28" s="40" t="s">
        <v>80</v>
      </c>
      <c r="C28" s="266">
        <v>77</v>
      </c>
      <c r="D28" s="266">
        <v>5</v>
      </c>
      <c r="E28" s="266">
        <v>9</v>
      </c>
      <c r="F28" s="266">
        <v>14</v>
      </c>
      <c r="G28" s="266">
        <v>0</v>
      </c>
      <c r="H28" s="266">
        <v>0</v>
      </c>
      <c r="I28" s="266">
        <v>0</v>
      </c>
      <c r="J28" s="266">
        <f>SUM(C28:I28)</f>
        <v>105</v>
      </c>
      <c r="O28" s="3">
        <v>33</v>
      </c>
    </row>
    <row r="29" spans="1:27" x14ac:dyDescent="0.2">
      <c r="O29" s="3">
        <f>SUM(O25:O28)</f>
        <v>126</v>
      </c>
      <c r="P29" s="3">
        <f>O29-39</f>
        <v>87</v>
      </c>
    </row>
    <row r="30" spans="1:27" ht="15" hidden="1" customHeight="1" x14ac:dyDescent="0.2">
      <c r="B30" s="234" t="s">
        <v>132</v>
      </c>
      <c r="C30" s="3">
        <f>C6+C13+C20+C27</f>
        <v>0</v>
      </c>
      <c r="D30" s="3">
        <f t="shared" ref="D30:J31" si="1">D6+D13+D20+D27</f>
        <v>0</v>
      </c>
      <c r="E30" s="3">
        <f t="shared" si="1"/>
        <v>23</v>
      </c>
      <c r="F30" s="3">
        <f t="shared" si="1"/>
        <v>17</v>
      </c>
      <c r="G30" s="3">
        <f t="shared" si="1"/>
        <v>14</v>
      </c>
      <c r="H30" s="3">
        <f t="shared" si="1"/>
        <v>1</v>
      </c>
      <c r="I30" s="3">
        <f t="shared" si="1"/>
        <v>0</v>
      </c>
      <c r="J30" s="3">
        <f t="shared" si="1"/>
        <v>55</v>
      </c>
    </row>
    <row r="31" spans="1:27" ht="15" hidden="1" customHeight="1" x14ac:dyDescent="0.2">
      <c r="B31" s="234" t="s">
        <v>131</v>
      </c>
      <c r="C31" s="3">
        <f>C7+C14+C21+C28</f>
        <v>77</v>
      </c>
      <c r="D31" s="3">
        <f t="shared" si="1"/>
        <v>5</v>
      </c>
      <c r="E31" s="3">
        <f t="shared" si="1"/>
        <v>15</v>
      </c>
      <c r="F31" s="3">
        <v>0</v>
      </c>
      <c r="G31" s="3">
        <f t="shared" si="1"/>
        <v>3</v>
      </c>
      <c r="H31" s="3">
        <f t="shared" si="1"/>
        <v>0</v>
      </c>
      <c r="I31" s="3">
        <f t="shared" si="1"/>
        <v>0</v>
      </c>
      <c r="J31" s="3">
        <f t="shared" si="1"/>
        <v>115</v>
      </c>
    </row>
    <row r="32" spans="1:27" x14ac:dyDescent="0.2">
      <c r="C32" s="420" t="s">
        <v>102</v>
      </c>
    </row>
    <row r="33" spans="1:17" ht="45" x14ac:dyDescent="0.2">
      <c r="A33" s="504" t="s">
        <v>92</v>
      </c>
      <c r="B33" s="39" t="s">
        <v>93</v>
      </c>
      <c r="C33" s="504" t="s">
        <v>62</v>
      </c>
      <c r="D33" s="504" t="s">
        <v>63</v>
      </c>
      <c r="E33" s="504" t="s">
        <v>64</v>
      </c>
      <c r="F33" s="504" t="s">
        <v>65</v>
      </c>
      <c r="G33" s="530" t="s">
        <v>13</v>
      </c>
      <c r="H33" s="528" t="s">
        <v>79</v>
      </c>
      <c r="I33" s="504" t="s">
        <v>66</v>
      </c>
      <c r="J33" s="504" t="s">
        <v>16</v>
      </c>
      <c r="P33" s="3">
        <f>87+39</f>
        <v>126</v>
      </c>
    </row>
    <row r="34" spans="1:17" x14ac:dyDescent="0.2">
      <c r="A34" s="504" t="s">
        <v>69</v>
      </c>
      <c r="B34" s="40" t="s">
        <v>70</v>
      </c>
      <c r="C34" s="266">
        <v>0</v>
      </c>
      <c r="D34" s="266">
        <v>0</v>
      </c>
      <c r="E34" s="266">
        <v>0</v>
      </c>
      <c r="F34" s="266">
        <v>0</v>
      </c>
      <c r="G34" s="266">
        <v>0</v>
      </c>
      <c r="H34" s="266">
        <v>0</v>
      </c>
      <c r="I34" s="266">
        <v>0</v>
      </c>
      <c r="J34" s="266">
        <f>SUM(C34:I34)</f>
        <v>0</v>
      </c>
    </row>
    <row r="35" spans="1:17" x14ac:dyDescent="0.2">
      <c r="A35" s="504" t="s">
        <v>72</v>
      </c>
      <c r="B35" s="40" t="s">
        <v>73</v>
      </c>
      <c r="C35" s="266">
        <v>31</v>
      </c>
      <c r="D35" s="266">
        <v>37</v>
      </c>
      <c r="E35" s="266">
        <v>27</v>
      </c>
      <c r="F35" s="266">
        <v>1</v>
      </c>
      <c r="G35" s="266">
        <v>0</v>
      </c>
      <c r="H35" s="266">
        <v>0</v>
      </c>
      <c r="I35" s="266">
        <v>0</v>
      </c>
      <c r="J35" s="266">
        <f>SUM(C35:I35)</f>
        <v>96</v>
      </c>
    </row>
    <row r="36" spans="1:17" ht="45" x14ac:dyDescent="0.2">
      <c r="A36" s="734"/>
      <c r="B36" s="40" t="s">
        <v>78</v>
      </c>
      <c r="C36" s="265">
        <v>67</v>
      </c>
      <c r="D36" s="265">
        <v>131</v>
      </c>
      <c r="E36" s="265">
        <v>18</v>
      </c>
      <c r="F36" s="265">
        <v>1</v>
      </c>
      <c r="G36" s="265">
        <v>0</v>
      </c>
      <c r="H36" s="265">
        <v>0</v>
      </c>
      <c r="I36" s="265">
        <v>0</v>
      </c>
      <c r="J36" s="266">
        <f>SUM(C36:I36)</f>
        <v>217</v>
      </c>
    </row>
    <row r="37" spans="1:17" ht="30" x14ac:dyDescent="0.2">
      <c r="A37" s="734"/>
      <c r="B37" s="40" t="s">
        <v>80</v>
      </c>
      <c r="C37" s="265">
        <v>53</v>
      </c>
      <c r="D37" s="265">
        <v>118</v>
      </c>
      <c r="E37" s="265">
        <v>58</v>
      </c>
      <c r="F37" s="265">
        <v>11</v>
      </c>
      <c r="G37" s="265">
        <v>0</v>
      </c>
      <c r="H37" s="265">
        <v>0</v>
      </c>
      <c r="I37" s="265">
        <v>0</v>
      </c>
      <c r="J37" s="266">
        <f>SUM(C37:I37)</f>
        <v>240</v>
      </c>
    </row>
    <row r="40" spans="1:17" x14ac:dyDescent="0.2">
      <c r="C40" s="420" t="s">
        <v>60</v>
      </c>
    </row>
    <row r="41" spans="1:17" ht="45" x14ac:dyDescent="0.2">
      <c r="A41" s="504" t="s">
        <v>92</v>
      </c>
      <c r="B41" s="39" t="s">
        <v>93</v>
      </c>
      <c r="C41" s="504" t="s">
        <v>62</v>
      </c>
      <c r="D41" s="504" t="s">
        <v>63</v>
      </c>
      <c r="E41" s="504" t="s">
        <v>64</v>
      </c>
      <c r="F41" s="504" t="s">
        <v>65</v>
      </c>
      <c r="G41" s="530" t="s">
        <v>13</v>
      </c>
      <c r="H41" s="528" t="s">
        <v>79</v>
      </c>
      <c r="I41" s="504" t="s">
        <v>66</v>
      </c>
      <c r="J41" s="504" t="s">
        <v>16</v>
      </c>
    </row>
    <row r="42" spans="1:17" x14ac:dyDescent="0.2">
      <c r="A42" s="504" t="s">
        <v>69</v>
      </c>
      <c r="B42" s="40" t="s">
        <v>70</v>
      </c>
      <c r="C42" s="266">
        <v>0</v>
      </c>
      <c r="D42" s="266">
        <v>0</v>
      </c>
      <c r="E42" s="266">
        <v>0</v>
      </c>
      <c r="F42" s="266">
        <v>0</v>
      </c>
      <c r="G42" s="266">
        <v>0</v>
      </c>
      <c r="H42" s="266">
        <v>0</v>
      </c>
      <c r="I42" s="266">
        <v>0</v>
      </c>
      <c r="J42" s="266">
        <f>SUM(C42:I42)</f>
        <v>0</v>
      </c>
    </row>
    <row r="43" spans="1:17" x14ac:dyDescent="0.2">
      <c r="A43" s="504" t="s">
        <v>72</v>
      </c>
      <c r="B43" s="40" t="s">
        <v>73</v>
      </c>
      <c r="C43" s="266">
        <v>106</v>
      </c>
      <c r="D43" s="266">
        <v>27</v>
      </c>
      <c r="E43" s="266">
        <v>16</v>
      </c>
      <c r="F43" s="266">
        <v>3</v>
      </c>
      <c r="G43" s="266">
        <v>0</v>
      </c>
      <c r="H43" s="266">
        <v>0</v>
      </c>
      <c r="I43" s="266">
        <v>0</v>
      </c>
      <c r="J43" s="266">
        <f>SUM(C43:I43)</f>
        <v>152</v>
      </c>
      <c r="Q43" s="3">
        <f>47+99</f>
        <v>146</v>
      </c>
    </row>
    <row r="44" spans="1:17" ht="45" x14ac:dyDescent="0.2">
      <c r="A44" s="734"/>
      <c r="B44" s="40" t="s">
        <v>78</v>
      </c>
      <c r="C44" s="265">
        <v>21</v>
      </c>
      <c r="D44" s="265">
        <v>29</v>
      </c>
      <c r="E44" s="265">
        <v>20</v>
      </c>
      <c r="F44" s="265">
        <v>0</v>
      </c>
      <c r="G44" s="265">
        <v>0</v>
      </c>
      <c r="H44" s="265">
        <v>0</v>
      </c>
      <c r="I44" s="265">
        <v>0</v>
      </c>
      <c r="J44" s="266">
        <f>SUM(C44:I44)</f>
        <v>70</v>
      </c>
    </row>
    <row r="45" spans="1:17" ht="30" x14ac:dyDescent="0.2">
      <c r="A45" s="734"/>
      <c r="B45" s="40" t="s">
        <v>80</v>
      </c>
      <c r="C45" s="265">
        <v>16</v>
      </c>
      <c r="D45" s="265">
        <v>22</v>
      </c>
      <c r="E45" s="265">
        <v>23</v>
      </c>
      <c r="F45" s="265">
        <v>0</v>
      </c>
      <c r="G45" s="265">
        <v>0</v>
      </c>
      <c r="H45" s="265">
        <v>0</v>
      </c>
      <c r="I45" s="265">
        <v>0</v>
      </c>
      <c r="J45" s="266">
        <f>SUM(C45:I45)</f>
        <v>61</v>
      </c>
    </row>
    <row r="48" spans="1:17" ht="24.75" customHeight="1" x14ac:dyDescent="0.2">
      <c r="C48" s="420" t="s">
        <v>26</v>
      </c>
    </row>
    <row r="49" spans="1:27" ht="45" x14ac:dyDescent="0.2">
      <c r="A49" s="504" t="s">
        <v>92</v>
      </c>
      <c r="B49" s="39" t="s">
        <v>93</v>
      </c>
      <c r="C49" s="504" t="s">
        <v>62</v>
      </c>
      <c r="D49" s="504" t="s">
        <v>63</v>
      </c>
      <c r="E49" s="504" t="s">
        <v>64</v>
      </c>
      <c r="F49" s="504" t="s">
        <v>65</v>
      </c>
      <c r="G49" s="530" t="s">
        <v>13</v>
      </c>
      <c r="H49" s="528" t="s">
        <v>79</v>
      </c>
      <c r="I49" s="504" t="s">
        <v>66</v>
      </c>
      <c r="J49" s="504" t="s">
        <v>16</v>
      </c>
    </row>
    <row r="50" spans="1:27" x14ac:dyDescent="0.2">
      <c r="A50" s="504" t="s">
        <v>69</v>
      </c>
      <c r="B50" s="40" t="s">
        <v>70</v>
      </c>
      <c r="C50" s="266">
        <v>0</v>
      </c>
      <c r="D50" s="266">
        <v>0</v>
      </c>
      <c r="E50" s="266">
        <v>0</v>
      </c>
      <c r="F50" s="266">
        <v>0</v>
      </c>
      <c r="G50" s="266">
        <v>0</v>
      </c>
      <c r="H50" s="266">
        <v>0</v>
      </c>
      <c r="I50" s="266">
        <v>0</v>
      </c>
      <c r="J50" s="265">
        <f>SUM(C50:I50)</f>
        <v>0</v>
      </c>
    </row>
    <row r="51" spans="1:27" x14ac:dyDescent="0.2">
      <c r="A51" s="504" t="s">
        <v>72</v>
      </c>
      <c r="B51" s="40" t="s">
        <v>73</v>
      </c>
      <c r="C51" s="265">
        <v>184</v>
      </c>
      <c r="D51" s="265">
        <v>215</v>
      </c>
      <c r="E51" s="265">
        <v>146</v>
      </c>
      <c r="F51" s="265">
        <v>4</v>
      </c>
      <c r="G51" s="265">
        <v>1</v>
      </c>
      <c r="H51" s="265">
        <v>0</v>
      </c>
      <c r="I51" s="265">
        <v>0</v>
      </c>
      <c r="J51" s="265">
        <f>SUM(C51:I51)</f>
        <v>550</v>
      </c>
      <c r="Q51" s="3">
        <f>185+137</f>
        <v>322</v>
      </c>
    </row>
    <row r="52" spans="1:27" ht="45" x14ac:dyDescent="0.2">
      <c r="A52" s="734"/>
      <c r="B52" s="40" t="s">
        <v>78</v>
      </c>
      <c r="C52" s="265">
        <v>29</v>
      </c>
      <c r="D52" s="265">
        <v>88</v>
      </c>
      <c r="E52" s="265">
        <v>128</v>
      </c>
      <c r="F52" s="265">
        <v>8</v>
      </c>
      <c r="G52" s="265">
        <v>1</v>
      </c>
      <c r="H52" s="265">
        <v>0</v>
      </c>
      <c r="I52" s="265">
        <v>0</v>
      </c>
      <c r="J52" s="265">
        <f>SUM(C52:I52)</f>
        <v>254</v>
      </c>
    </row>
    <row r="53" spans="1:27" ht="30" x14ac:dyDescent="0.2">
      <c r="A53" s="734"/>
      <c r="B53" s="40" t="s">
        <v>80</v>
      </c>
      <c r="C53" s="265">
        <v>301</v>
      </c>
      <c r="D53" s="265">
        <v>105</v>
      </c>
      <c r="E53" s="265">
        <v>138</v>
      </c>
      <c r="F53" s="265">
        <v>9</v>
      </c>
      <c r="G53" s="265">
        <v>0</v>
      </c>
      <c r="H53" s="265">
        <v>0</v>
      </c>
      <c r="I53" s="265">
        <v>0</v>
      </c>
      <c r="J53" s="265">
        <f>SUM(C53:I53)</f>
        <v>553</v>
      </c>
    </row>
    <row r="55" spans="1:27" x14ac:dyDescent="0.2">
      <c r="C55" s="420" t="s">
        <v>31</v>
      </c>
    </row>
    <row r="56" spans="1:27" ht="45" x14ac:dyDescent="0.2">
      <c r="A56" s="504" t="s">
        <v>92</v>
      </c>
      <c r="B56" s="39" t="s">
        <v>93</v>
      </c>
      <c r="C56" s="504" t="s">
        <v>62</v>
      </c>
      <c r="D56" s="504" t="s">
        <v>63</v>
      </c>
      <c r="E56" s="504" t="s">
        <v>64</v>
      </c>
      <c r="F56" s="504" t="s">
        <v>65</v>
      </c>
      <c r="G56" s="530" t="s">
        <v>13</v>
      </c>
      <c r="H56" s="528" t="s">
        <v>79</v>
      </c>
      <c r="I56" s="504" t="s">
        <v>66</v>
      </c>
      <c r="J56" s="504" t="s">
        <v>16</v>
      </c>
    </row>
    <row r="57" spans="1:27" x14ac:dyDescent="0.2">
      <c r="A57" s="504" t="s">
        <v>69</v>
      </c>
      <c r="B57" s="40" t="s">
        <v>70</v>
      </c>
      <c r="C57" s="265">
        <v>5</v>
      </c>
      <c r="D57" s="265">
        <v>2</v>
      </c>
      <c r="E57" s="265">
        <v>4</v>
      </c>
      <c r="F57" s="265">
        <v>0</v>
      </c>
      <c r="G57" s="265">
        <v>0</v>
      </c>
      <c r="H57" s="265">
        <v>0</v>
      </c>
      <c r="I57" s="265">
        <v>0</v>
      </c>
      <c r="J57" s="265">
        <f>SUM(C57:I57)</f>
        <v>11</v>
      </c>
    </row>
    <row r="58" spans="1:27" x14ac:dyDescent="0.2">
      <c r="A58" s="504" t="s">
        <v>72</v>
      </c>
      <c r="B58" s="40" t="s">
        <v>73</v>
      </c>
      <c r="C58" s="265">
        <v>409</v>
      </c>
      <c r="D58" s="265">
        <v>319</v>
      </c>
      <c r="E58" s="265">
        <v>266</v>
      </c>
      <c r="F58" s="265">
        <v>4</v>
      </c>
      <c r="G58" s="265">
        <v>2</v>
      </c>
      <c r="H58" s="265">
        <v>0</v>
      </c>
      <c r="I58" s="265">
        <v>0</v>
      </c>
      <c r="J58" s="265">
        <f>SUM(C58:I58)</f>
        <v>1000</v>
      </c>
    </row>
    <row r="59" spans="1:27" ht="45" x14ac:dyDescent="0.2">
      <c r="A59" s="734"/>
      <c r="B59" s="40" t="s">
        <v>78</v>
      </c>
      <c r="C59" s="265">
        <v>113</v>
      </c>
      <c r="D59" s="265">
        <v>376</v>
      </c>
      <c r="E59" s="265">
        <v>237</v>
      </c>
      <c r="F59" s="265">
        <v>1</v>
      </c>
      <c r="G59" s="265">
        <v>0</v>
      </c>
      <c r="H59" s="265">
        <v>0</v>
      </c>
      <c r="I59" s="265">
        <v>0</v>
      </c>
      <c r="J59" s="265">
        <f>SUM(C59:I59)</f>
        <v>727</v>
      </c>
      <c r="Q59" s="3">
        <f>742-718</f>
        <v>24</v>
      </c>
      <c r="V59" s="3">
        <v>279</v>
      </c>
      <c r="W59" s="3">
        <v>232</v>
      </c>
      <c r="X59" s="3">
        <v>192</v>
      </c>
      <c r="Y59" s="3">
        <v>5</v>
      </c>
      <c r="Z59" s="3">
        <v>0</v>
      </c>
      <c r="AA59" s="3">
        <v>0</v>
      </c>
    </row>
    <row r="60" spans="1:27" ht="30" x14ac:dyDescent="0.2">
      <c r="A60" s="734"/>
      <c r="B60" s="40" t="s">
        <v>80</v>
      </c>
      <c r="C60" s="265">
        <v>0</v>
      </c>
      <c r="D60" s="265">
        <v>0</v>
      </c>
      <c r="E60" s="265">
        <v>0</v>
      </c>
      <c r="F60" s="265">
        <v>0</v>
      </c>
      <c r="G60" s="265">
        <v>0</v>
      </c>
      <c r="H60" s="265">
        <v>0</v>
      </c>
      <c r="I60" s="265">
        <v>0</v>
      </c>
      <c r="J60" s="265">
        <f>SUM(C60:I60)</f>
        <v>0</v>
      </c>
    </row>
    <row r="62" spans="1:27" x14ac:dyDescent="0.2">
      <c r="C62" s="420" t="s">
        <v>35</v>
      </c>
    </row>
    <row r="63" spans="1:27" ht="45" x14ac:dyDescent="0.2">
      <c r="A63" s="504" t="s">
        <v>92</v>
      </c>
      <c r="B63" s="39" t="s">
        <v>93</v>
      </c>
      <c r="C63" s="504" t="s">
        <v>62</v>
      </c>
      <c r="D63" s="504" t="s">
        <v>63</v>
      </c>
      <c r="E63" s="504" t="s">
        <v>64</v>
      </c>
      <c r="F63" s="504" t="s">
        <v>65</v>
      </c>
      <c r="G63" s="530" t="s">
        <v>13</v>
      </c>
      <c r="H63" s="528" t="s">
        <v>79</v>
      </c>
      <c r="I63" s="504" t="s">
        <v>66</v>
      </c>
      <c r="J63" s="504" t="s">
        <v>16</v>
      </c>
    </row>
    <row r="64" spans="1:27" x14ac:dyDescent="0.2">
      <c r="A64" s="504" t="s">
        <v>69</v>
      </c>
      <c r="B64" s="40" t="s">
        <v>70</v>
      </c>
      <c r="C64" s="265">
        <v>6</v>
      </c>
      <c r="D64" s="265">
        <v>2</v>
      </c>
      <c r="E64" s="265">
        <v>0</v>
      </c>
      <c r="F64" s="265">
        <v>0</v>
      </c>
      <c r="G64" s="265">
        <v>0</v>
      </c>
      <c r="H64" s="265">
        <v>0</v>
      </c>
      <c r="I64" s="265">
        <v>0</v>
      </c>
      <c r="J64" s="265">
        <f>SUM(C64:I64)</f>
        <v>8</v>
      </c>
    </row>
    <row r="65" spans="1:18" x14ac:dyDescent="0.2">
      <c r="A65" s="504" t="s">
        <v>72</v>
      </c>
      <c r="B65" s="40" t="s">
        <v>73</v>
      </c>
      <c r="C65" s="265">
        <v>468</v>
      </c>
      <c r="D65" s="265">
        <v>309</v>
      </c>
      <c r="E65" s="265">
        <v>206</v>
      </c>
      <c r="F65" s="265">
        <v>6</v>
      </c>
      <c r="G65" s="265">
        <v>0</v>
      </c>
      <c r="H65" s="265">
        <v>0</v>
      </c>
      <c r="I65" s="265">
        <v>0</v>
      </c>
      <c r="J65" s="265">
        <f>SUM(C65:I65)</f>
        <v>989</v>
      </c>
      <c r="Q65" s="3">
        <f>280+257</f>
        <v>537</v>
      </c>
    </row>
    <row r="66" spans="1:18" ht="45" x14ac:dyDescent="0.2">
      <c r="A66" s="734"/>
      <c r="B66" s="40" t="s">
        <v>78</v>
      </c>
      <c r="C66" s="265">
        <v>222</v>
      </c>
      <c r="D66" s="265">
        <v>331</v>
      </c>
      <c r="E66" s="265">
        <v>222</v>
      </c>
      <c r="F66" s="265">
        <v>38</v>
      </c>
      <c r="G66" s="265">
        <v>0</v>
      </c>
      <c r="H66" s="265">
        <v>0</v>
      </c>
      <c r="I66" s="265">
        <v>0</v>
      </c>
      <c r="J66" s="265">
        <f>SUM(C66:I66)</f>
        <v>813</v>
      </c>
      <c r="Q66" s="3">
        <f>J5+J35+J43+J51+J58+J65</f>
        <v>2803</v>
      </c>
    </row>
    <row r="67" spans="1:18" ht="30" x14ac:dyDescent="0.2">
      <c r="A67" s="734"/>
      <c r="B67" s="40" t="s">
        <v>80</v>
      </c>
      <c r="C67" s="265">
        <v>79</v>
      </c>
      <c r="D67" s="265">
        <v>29</v>
      </c>
      <c r="E67" s="265">
        <v>1</v>
      </c>
      <c r="F67" s="265">
        <v>3</v>
      </c>
      <c r="G67" s="265">
        <v>0</v>
      </c>
      <c r="H67" s="265">
        <v>0</v>
      </c>
      <c r="I67" s="265">
        <v>0</v>
      </c>
      <c r="J67" s="265">
        <f>SUM(C67:I67)</f>
        <v>112</v>
      </c>
    </row>
    <row r="68" spans="1:18" x14ac:dyDescent="0.2">
      <c r="R68" s="3" t="s">
        <v>85</v>
      </c>
    </row>
    <row r="70" spans="1:18" x14ac:dyDescent="0.2">
      <c r="C70" s="3" t="s">
        <v>40</v>
      </c>
    </row>
    <row r="71" spans="1:18" ht="45" x14ac:dyDescent="0.2">
      <c r="A71" s="504" t="s">
        <v>92</v>
      </c>
      <c r="B71" s="39" t="s">
        <v>93</v>
      </c>
      <c r="C71" s="504" t="s">
        <v>62</v>
      </c>
      <c r="D71" s="504" t="s">
        <v>63</v>
      </c>
      <c r="E71" s="504" t="s">
        <v>64</v>
      </c>
      <c r="F71" s="504" t="s">
        <v>65</v>
      </c>
      <c r="G71" s="530" t="s">
        <v>13</v>
      </c>
      <c r="H71" s="528" t="s">
        <v>79</v>
      </c>
      <c r="I71" s="504" t="s">
        <v>66</v>
      </c>
      <c r="J71" s="504" t="s">
        <v>16</v>
      </c>
    </row>
    <row r="72" spans="1:18" x14ac:dyDescent="0.2">
      <c r="A72" s="504" t="s">
        <v>69</v>
      </c>
      <c r="B72" s="40" t="s">
        <v>70</v>
      </c>
      <c r="C72" s="265">
        <f>C34+C42+C50+C57+C64+C4+C25+C18+C11</f>
        <v>11</v>
      </c>
      <c r="D72" s="265">
        <f t="shared" ref="D72:I72" si="2">D34+D42+D50+D57+D64+D4+D25+D18+D11</f>
        <v>4</v>
      </c>
      <c r="E72" s="265">
        <f t="shared" si="2"/>
        <v>4</v>
      </c>
      <c r="F72" s="265">
        <f t="shared" si="2"/>
        <v>0</v>
      </c>
      <c r="G72" s="265">
        <f t="shared" si="2"/>
        <v>0</v>
      </c>
      <c r="H72" s="265">
        <f t="shared" si="2"/>
        <v>0</v>
      </c>
      <c r="I72" s="265">
        <f t="shared" si="2"/>
        <v>0</v>
      </c>
      <c r="J72" s="265">
        <f>C72+D72+E72+F72+G72+H72+I72</f>
        <v>19</v>
      </c>
      <c r="K72" s="237"/>
      <c r="L72" s="237"/>
      <c r="M72" s="237"/>
      <c r="N72" s="237"/>
      <c r="O72" s="237"/>
      <c r="P72" s="237"/>
    </row>
    <row r="73" spans="1:18" x14ac:dyDescent="0.2">
      <c r="A73" s="504" t="s">
        <v>72</v>
      </c>
      <c r="B73" s="40" t="s">
        <v>73</v>
      </c>
      <c r="C73" s="265">
        <f t="shared" ref="C73:I73" si="3">C35+C43+C51+C58+C65+C5+C26+C19+C12</f>
        <v>1199</v>
      </c>
      <c r="D73" s="265">
        <f t="shared" si="3"/>
        <v>908</v>
      </c>
      <c r="E73" s="265">
        <f t="shared" si="3"/>
        <v>677</v>
      </c>
      <c r="F73" s="265">
        <f t="shared" si="3"/>
        <v>73</v>
      </c>
      <c r="G73" s="265">
        <f t="shared" si="3"/>
        <v>14</v>
      </c>
      <c r="H73" s="265">
        <f t="shared" si="3"/>
        <v>0</v>
      </c>
      <c r="I73" s="265">
        <f t="shared" si="3"/>
        <v>0</v>
      </c>
      <c r="J73" s="265">
        <f>SUM(C73:I73)</f>
        <v>2871</v>
      </c>
      <c r="K73" s="237">
        <v>1830</v>
      </c>
      <c r="L73" s="237">
        <f>J73-K73</f>
        <v>1041</v>
      </c>
      <c r="M73" s="237"/>
      <c r="N73" s="237"/>
      <c r="O73" s="237"/>
      <c r="P73" s="237"/>
    </row>
    <row r="74" spans="1:18" ht="45" x14ac:dyDescent="0.2">
      <c r="A74" s="734"/>
      <c r="B74" s="40" t="s">
        <v>78</v>
      </c>
      <c r="C74" s="265">
        <f t="shared" ref="C74:I74" si="4">C36+C44+C52+C59+C66+C6+C27+C20+C13</f>
        <v>452</v>
      </c>
      <c r="D74" s="265">
        <f t="shared" si="4"/>
        <v>955</v>
      </c>
      <c r="E74" s="265">
        <f t="shared" si="4"/>
        <v>648</v>
      </c>
      <c r="F74" s="265">
        <f t="shared" si="4"/>
        <v>65</v>
      </c>
      <c r="G74" s="265">
        <f t="shared" si="4"/>
        <v>15</v>
      </c>
      <c r="H74" s="265">
        <f t="shared" si="4"/>
        <v>1</v>
      </c>
      <c r="I74" s="265">
        <f t="shared" si="4"/>
        <v>0</v>
      </c>
      <c r="J74" s="265">
        <f>C74+D74+E74+F74+G74+H74+I74</f>
        <v>2136</v>
      </c>
    </row>
    <row r="75" spans="1:18" ht="30" x14ac:dyDescent="0.2">
      <c r="A75" s="734"/>
      <c r="B75" s="40" t="s">
        <v>80</v>
      </c>
      <c r="C75" s="265">
        <f t="shared" ref="C75:I75" si="5">C37+C45+C53+C60+C67+C7+C28+C21+C14</f>
        <v>526</v>
      </c>
      <c r="D75" s="265">
        <f t="shared" si="5"/>
        <v>279</v>
      </c>
      <c r="E75" s="265">
        <f t="shared" si="5"/>
        <v>235</v>
      </c>
      <c r="F75" s="265">
        <f t="shared" si="5"/>
        <v>38</v>
      </c>
      <c r="G75" s="265">
        <f t="shared" si="5"/>
        <v>3</v>
      </c>
      <c r="H75" s="265">
        <f t="shared" si="5"/>
        <v>0</v>
      </c>
      <c r="I75" s="265">
        <f t="shared" si="5"/>
        <v>0</v>
      </c>
      <c r="J75" s="265">
        <f>C75+D75+E75+F75+G75+H75+I75</f>
        <v>1081</v>
      </c>
    </row>
    <row r="77" spans="1:18" s="505" customFormat="1" ht="55.5" customHeight="1" x14ac:dyDescent="0.2">
      <c r="B77" s="382" t="s">
        <v>40</v>
      </c>
      <c r="E77" s="505" t="s">
        <v>133</v>
      </c>
      <c r="G77" s="531"/>
      <c r="H77" s="529"/>
    </row>
    <row r="78" spans="1:18" s="505" customFormat="1" x14ac:dyDescent="0.2">
      <c r="B78" s="236"/>
      <c r="G78" s="531"/>
      <c r="H78" s="529"/>
    </row>
    <row r="79" spans="1:18" s="505" customFormat="1" x14ac:dyDescent="0.2">
      <c r="A79" s="735" t="s">
        <v>131</v>
      </c>
      <c r="B79" s="236" t="s">
        <v>151</v>
      </c>
      <c r="C79" s="505">
        <v>0</v>
      </c>
      <c r="D79" s="505">
        <v>0</v>
      </c>
      <c r="E79" s="505">
        <v>0</v>
      </c>
      <c r="F79" s="505">
        <v>4</v>
      </c>
      <c r="G79" s="531">
        <v>0</v>
      </c>
      <c r="H79" s="529">
        <f>H31</f>
        <v>0</v>
      </c>
      <c r="I79" s="505">
        <f>I31</f>
        <v>0</v>
      </c>
      <c r="J79" s="505">
        <f>C79+D79+E79+F79+G79+H79+I79</f>
        <v>4</v>
      </c>
    </row>
    <row r="80" spans="1:18" s="505" customFormat="1" x14ac:dyDescent="0.2">
      <c r="A80" s="735"/>
      <c r="B80" s="236" t="s">
        <v>149</v>
      </c>
      <c r="C80" s="505">
        <v>0</v>
      </c>
      <c r="D80" s="505">
        <v>0</v>
      </c>
      <c r="E80" s="505">
        <v>0</v>
      </c>
      <c r="F80" s="505">
        <v>4</v>
      </c>
      <c r="G80" s="531">
        <v>1</v>
      </c>
      <c r="H80" s="529">
        <v>0</v>
      </c>
      <c r="I80" s="505">
        <v>0</v>
      </c>
      <c r="J80" s="505">
        <f>C80+D80+E80+F80+G80+H80+I80</f>
        <v>5</v>
      </c>
    </row>
    <row r="81" spans="1:23" s="505" customFormat="1" x14ac:dyDescent="0.2">
      <c r="A81" s="735"/>
      <c r="B81" s="236" t="s">
        <v>130</v>
      </c>
      <c r="C81" s="505">
        <v>296</v>
      </c>
      <c r="D81" s="505">
        <v>109</v>
      </c>
      <c r="E81" s="505">
        <v>13</v>
      </c>
      <c r="F81" s="505">
        <v>4</v>
      </c>
      <c r="G81" s="531">
        <v>0</v>
      </c>
      <c r="H81" s="529"/>
      <c r="J81" s="505">
        <f t="shared" ref="J81:J98" si="6">C81+D81+E81+F81+G81+H81+I81</f>
        <v>422</v>
      </c>
    </row>
    <row r="82" spans="1:23" s="505" customFormat="1" x14ac:dyDescent="0.2">
      <c r="A82" s="735"/>
      <c r="B82" s="236" t="s">
        <v>129</v>
      </c>
      <c r="C82" s="505">
        <v>20</v>
      </c>
      <c r="D82" s="505">
        <v>0</v>
      </c>
      <c r="E82" s="505">
        <v>0</v>
      </c>
      <c r="F82" s="505">
        <v>0</v>
      </c>
      <c r="G82" s="531">
        <v>0</v>
      </c>
      <c r="H82" s="529">
        <v>0</v>
      </c>
      <c r="I82" s="505">
        <v>0</v>
      </c>
      <c r="J82" s="505">
        <f t="shared" si="6"/>
        <v>20</v>
      </c>
    </row>
    <row r="83" spans="1:23" s="505" customFormat="1" x14ac:dyDescent="0.2">
      <c r="B83" s="236"/>
      <c r="G83" s="531"/>
      <c r="H83" s="529"/>
      <c r="J83" s="505">
        <f t="shared" si="6"/>
        <v>0</v>
      </c>
      <c r="K83" s="505">
        <f>C79+C84</f>
        <v>1</v>
      </c>
      <c r="Q83" s="505">
        <f t="shared" ref="Q83:W83" si="7">D79+D84</f>
        <v>2</v>
      </c>
      <c r="R83" s="505">
        <f t="shared" si="7"/>
        <v>67</v>
      </c>
      <c r="S83" s="505">
        <f t="shared" si="7"/>
        <v>5</v>
      </c>
      <c r="T83" s="505">
        <f t="shared" si="7"/>
        <v>1</v>
      </c>
      <c r="U83" s="505">
        <f t="shared" si="7"/>
        <v>1</v>
      </c>
      <c r="V83" s="505">
        <f t="shared" si="7"/>
        <v>0</v>
      </c>
      <c r="W83" s="505">
        <f t="shared" si="7"/>
        <v>77</v>
      </c>
    </row>
    <row r="84" spans="1:23" s="505" customFormat="1" x14ac:dyDescent="0.2">
      <c r="A84" s="735" t="s">
        <v>132</v>
      </c>
      <c r="B84" s="236" t="s">
        <v>151</v>
      </c>
      <c r="C84" s="505">
        <v>1</v>
      </c>
      <c r="D84" s="505">
        <v>2</v>
      </c>
      <c r="E84" s="505">
        <v>67</v>
      </c>
      <c r="F84" s="505">
        <v>1</v>
      </c>
      <c r="G84" s="531">
        <v>1</v>
      </c>
      <c r="H84" s="529">
        <f>H30</f>
        <v>1</v>
      </c>
      <c r="I84" s="505">
        <f>I30</f>
        <v>0</v>
      </c>
      <c r="J84" s="505">
        <f t="shared" si="6"/>
        <v>73</v>
      </c>
      <c r="K84" s="505">
        <f>C81+C86</f>
        <v>346</v>
      </c>
      <c r="Q84" s="505">
        <f t="shared" ref="Q84:V84" si="8">D81+D86</f>
        <v>198</v>
      </c>
      <c r="R84" s="505">
        <f t="shared" si="8"/>
        <v>110</v>
      </c>
      <c r="S84" s="505">
        <f t="shared" si="8"/>
        <v>15</v>
      </c>
      <c r="T84" s="505">
        <f t="shared" si="8"/>
        <v>0</v>
      </c>
      <c r="U84" s="505">
        <f t="shared" si="8"/>
        <v>0</v>
      </c>
      <c r="V84" s="505">
        <f t="shared" si="8"/>
        <v>0</v>
      </c>
      <c r="W84" s="505">
        <f>J80+J85</f>
        <v>9</v>
      </c>
    </row>
    <row r="85" spans="1:23" s="505" customFormat="1" x14ac:dyDescent="0.2">
      <c r="A85" s="735"/>
      <c r="B85" s="236" t="s">
        <v>149</v>
      </c>
      <c r="C85" s="505">
        <v>0</v>
      </c>
      <c r="D85" s="505">
        <v>1</v>
      </c>
      <c r="E85" s="505">
        <v>1</v>
      </c>
      <c r="F85" s="505">
        <v>1</v>
      </c>
      <c r="G85" s="531">
        <v>1</v>
      </c>
      <c r="H85" s="529">
        <v>0</v>
      </c>
      <c r="I85" s="505">
        <v>0</v>
      </c>
      <c r="J85" s="505">
        <f t="shared" si="6"/>
        <v>4</v>
      </c>
      <c r="K85" s="505">
        <f>C80+C85</f>
        <v>0</v>
      </c>
      <c r="Q85" s="505">
        <f t="shared" ref="Q85:V85" si="9">D80+D85</f>
        <v>1</v>
      </c>
      <c r="R85" s="505">
        <f t="shared" si="9"/>
        <v>1</v>
      </c>
      <c r="S85" s="505">
        <f t="shared" si="9"/>
        <v>5</v>
      </c>
      <c r="T85" s="505">
        <f t="shared" si="9"/>
        <v>2</v>
      </c>
      <c r="U85" s="505">
        <f t="shared" si="9"/>
        <v>0</v>
      </c>
      <c r="V85" s="505">
        <f t="shared" si="9"/>
        <v>0</v>
      </c>
      <c r="W85" s="505">
        <f>J81+J86</f>
        <v>669</v>
      </c>
    </row>
    <row r="86" spans="1:23" s="505" customFormat="1" x14ac:dyDescent="0.2">
      <c r="A86" s="735"/>
      <c r="B86" s="236" t="s">
        <v>130</v>
      </c>
      <c r="C86" s="505">
        <v>50</v>
      </c>
      <c r="D86" s="505">
        <v>89</v>
      </c>
      <c r="E86" s="505">
        <v>97</v>
      </c>
      <c r="F86" s="505">
        <v>11</v>
      </c>
      <c r="G86" s="531">
        <v>0</v>
      </c>
      <c r="H86" s="529"/>
      <c r="J86" s="505">
        <f t="shared" si="6"/>
        <v>247</v>
      </c>
      <c r="K86" s="505">
        <f>C82+C87</f>
        <v>182</v>
      </c>
      <c r="Q86" s="505">
        <f t="shared" ref="Q86:V86" si="10">D82+D87</f>
        <v>222</v>
      </c>
      <c r="R86" s="505">
        <f t="shared" si="10"/>
        <v>228</v>
      </c>
      <c r="S86" s="505">
        <f t="shared" si="10"/>
        <v>1</v>
      </c>
      <c r="T86" s="505">
        <f t="shared" si="10"/>
        <v>0</v>
      </c>
      <c r="U86" s="505">
        <f t="shared" si="10"/>
        <v>0</v>
      </c>
      <c r="V86" s="505">
        <f t="shared" si="10"/>
        <v>0</v>
      </c>
      <c r="W86" s="505">
        <f>J82+J87</f>
        <v>633</v>
      </c>
    </row>
    <row r="87" spans="1:23" s="505" customFormat="1" x14ac:dyDescent="0.2">
      <c r="A87" s="735"/>
      <c r="B87" s="236" t="s">
        <v>129</v>
      </c>
      <c r="C87" s="505">
        <v>162</v>
      </c>
      <c r="D87" s="505">
        <v>222</v>
      </c>
      <c r="E87" s="505">
        <v>228</v>
      </c>
      <c r="F87" s="505">
        <v>1</v>
      </c>
      <c r="G87" s="531">
        <v>0</v>
      </c>
      <c r="H87" s="529">
        <v>0</v>
      </c>
      <c r="I87" s="505">
        <v>0</v>
      </c>
      <c r="J87" s="505">
        <f t="shared" si="6"/>
        <v>613</v>
      </c>
      <c r="K87" s="505">
        <f>K83+K84+K85+K86</f>
        <v>529</v>
      </c>
      <c r="Q87" s="505">
        <f t="shared" ref="Q87:W87" si="11">Q83+Q84+Q85+Q86</f>
        <v>423</v>
      </c>
      <c r="R87" s="505">
        <f t="shared" si="11"/>
        <v>406</v>
      </c>
      <c r="S87" s="505">
        <f t="shared" si="11"/>
        <v>26</v>
      </c>
      <c r="T87" s="505">
        <f t="shared" si="11"/>
        <v>3</v>
      </c>
      <c r="U87" s="505">
        <f t="shared" si="11"/>
        <v>1</v>
      </c>
      <c r="V87" s="505">
        <f t="shared" si="11"/>
        <v>0</v>
      </c>
      <c r="W87" s="505">
        <f t="shared" si="11"/>
        <v>1388</v>
      </c>
    </row>
    <row r="88" spans="1:23" s="505" customFormat="1" x14ac:dyDescent="0.2">
      <c r="B88" s="236"/>
      <c r="E88" s="505" t="s">
        <v>134</v>
      </c>
      <c r="G88" s="531"/>
      <c r="H88" s="529"/>
    </row>
    <row r="89" spans="1:23" s="505" customFormat="1" x14ac:dyDescent="0.2">
      <c r="A89" s="735" t="s">
        <v>131</v>
      </c>
      <c r="B89" s="236" t="s">
        <v>151</v>
      </c>
      <c r="G89" s="531"/>
      <c r="H89" s="529"/>
      <c r="J89" s="505">
        <f t="shared" si="6"/>
        <v>0</v>
      </c>
    </row>
    <row r="90" spans="1:23" s="505" customFormat="1" x14ac:dyDescent="0.2">
      <c r="A90" s="735"/>
      <c r="B90" s="236" t="s">
        <v>149</v>
      </c>
      <c r="G90" s="531"/>
      <c r="H90" s="529"/>
    </row>
    <row r="91" spans="1:23" s="505" customFormat="1" x14ac:dyDescent="0.2">
      <c r="A91" s="735"/>
      <c r="B91" s="236" t="s">
        <v>130</v>
      </c>
      <c r="C91" s="505">
        <v>125</v>
      </c>
      <c r="D91" s="505">
        <v>52</v>
      </c>
      <c r="E91" s="505">
        <v>60</v>
      </c>
      <c r="F91" s="505">
        <v>4</v>
      </c>
      <c r="G91" s="531">
        <v>0</v>
      </c>
      <c r="H91" s="529"/>
      <c r="J91" s="505">
        <f t="shared" si="6"/>
        <v>241</v>
      </c>
    </row>
    <row r="92" spans="1:23" s="505" customFormat="1" x14ac:dyDescent="0.2">
      <c r="A92" s="735"/>
      <c r="B92" s="236" t="s">
        <v>129</v>
      </c>
      <c r="C92" s="505">
        <v>0</v>
      </c>
      <c r="D92" s="505">
        <v>0</v>
      </c>
      <c r="E92" s="505">
        <v>0</v>
      </c>
      <c r="F92" s="505">
        <v>0</v>
      </c>
      <c r="G92" s="531">
        <v>0</v>
      </c>
      <c r="H92" s="529">
        <v>0</v>
      </c>
      <c r="I92" s="505">
        <v>0</v>
      </c>
      <c r="J92" s="505">
        <f t="shared" si="6"/>
        <v>0</v>
      </c>
    </row>
    <row r="93" spans="1:23" s="505" customFormat="1" x14ac:dyDescent="0.2">
      <c r="B93" s="236"/>
      <c r="G93" s="531"/>
      <c r="H93" s="529"/>
      <c r="J93" s="505">
        <f t="shared" si="6"/>
        <v>0</v>
      </c>
    </row>
    <row r="94" spans="1:23" s="505" customFormat="1" x14ac:dyDescent="0.2">
      <c r="A94" s="735" t="s">
        <v>132</v>
      </c>
      <c r="B94" s="236" t="s">
        <v>151</v>
      </c>
      <c r="G94" s="531"/>
      <c r="H94" s="529"/>
      <c r="J94" s="505">
        <f t="shared" si="6"/>
        <v>0</v>
      </c>
      <c r="K94" s="505">
        <f>C89+C94</f>
        <v>0</v>
      </c>
      <c r="Q94" s="505">
        <f t="shared" ref="Q94:W94" si="12">D89+D94</f>
        <v>0</v>
      </c>
      <c r="R94" s="505">
        <f t="shared" si="12"/>
        <v>0</v>
      </c>
      <c r="S94" s="505">
        <f t="shared" si="12"/>
        <v>0</v>
      </c>
      <c r="T94" s="505">
        <f t="shared" si="12"/>
        <v>0</v>
      </c>
      <c r="U94" s="505">
        <f t="shared" si="12"/>
        <v>0</v>
      </c>
      <c r="V94" s="505">
        <f t="shared" si="12"/>
        <v>0</v>
      </c>
      <c r="W94" s="505">
        <f t="shared" si="12"/>
        <v>0</v>
      </c>
    </row>
    <row r="95" spans="1:23" s="505" customFormat="1" x14ac:dyDescent="0.2">
      <c r="A95" s="735"/>
      <c r="B95" s="236" t="s">
        <v>149</v>
      </c>
      <c r="G95" s="531"/>
      <c r="H95" s="529"/>
    </row>
    <row r="96" spans="1:23" s="505" customFormat="1" x14ac:dyDescent="0.2">
      <c r="A96" s="735"/>
      <c r="B96" s="236" t="s">
        <v>130</v>
      </c>
      <c r="C96" s="505">
        <v>64</v>
      </c>
      <c r="D96" s="505">
        <v>156</v>
      </c>
      <c r="E96" s="505">
        <v>124</v>
      </c>
      <c r="F96" s="505">
        <v>6</v>
      </c>
      <c r="G96" s="531"/>
      <c r="H96" s="529"/>
      <c r="J96" s="505">
        <f t="shared" si="6"/>
        <v>350</v>
      </c>
      <c r="K96" s="505">
        <f>C91+C96</f>
        <v>189</v>
      </c>
      <c r="Q96" s="505">
        <f t="shared" ref="Q96:W97" si="13">D91+D96</f>
        <v>208</v>
      </c>
      <c r="R96" s="505">
        <f t="shared" si="13"/>
        <v>184</v>
      </c>
      <c r="S96" s="505">
        <f t="shared" si="13"/>
        <v>10</v>
      </c>
      <c r="T96" s="505">
        <f t="shared" si="13"/>
        <v>0</v>
      </c>
      <c r="U96" s="505">
        <f t="shared" si="13"/>
        <v>0</v>
      </c>
      <c r="V96" s="505">
        <f t="shared" si="13"/>
        <v>0</v>
      </c>
      <c r="W96" s="505">
        <f t="shared" si="13"/>
        <v>591</v>
      </c>
    </row>
    <row r="97" spans="1:24" s="505" customFormat="1" x14ac:dyDescent="0.2">
      <c r="A97" s="735"/>
      <c r="B97" s="236" t="s">
        <v>129</v>
      </c>
      <c r="C97" s="505">
        <v>10</v>
      </c>
      <c r="D97" s="505">
        <v>9</v>
      </c>
      <c r="E97" s="505">
        <v>8</v>
      </c>
      <c r="F97" s="505">
        <v>0</v>
      </c>
      <c r="G97" s="531">
        <v>0</v>
      </c>
      <c r="H97" s="529">
        <v>0</v>
      </c>
      <c r="I97" s="505">
        <v>0</v>
      </c>
      <c r="J97" s="505">
        <f t="shared" si="6"/>
        <v>27</v>
      </c>
      <c r="K97" s="505">
        <f>C92+C97</f>
        <v>10</v>
      </c>
      <c r="Q97" s="505">
        <f t="shared" si="13"/>
        <v>9</v>
      </c>
      <c r="R97" s="505">
        <f t="shared" si="13"/>
        <v>8</v>
      </c>
      <c r="S97" s="505">
        <f t="shared" si="13"/>
        <v>0</v>
      </c>
      <c r="T97" s="505">
        <f t="shared" si="13"/>
        <v>0</v>
      </c>
      <c r="U97" s="505">
        <f t="shared" si="13"/>
        <v>0</v>
      </c>
      <c r="V97" s="505">
        <f t="shared" si="13"/>
        <v>0</v>
      </c>
      <c r="W97" s="505">
        <f t="shared" si="13"/>
        <v>27</v>
      </c>
    </row>
    <row r="98" spans="1:24" s="505" customFormat="1" x14ac:dyDescent="0.2">
      <c r="B98" s="236"/>
      <c r="G98" s="531"/>
      <c r="H98" s="529"/>
      <c r="J98" s="505">
        <f t="shared" si="6"/>
        <v>0</v>
      </c>
      <c r="K98" s="505">
        <f>K94+K96+K97</f>
        <v>199</v>
      </c>
      <c r="Q98" s="505">
        <f t="shared" ref="Q98:W98" si="14">Q94+Q96+Q97</f>
        <v>217</v>
      </c>
      <c r="R98" s="505">
        <f t="shared" si="14"/>
        <v>192</v>
      </c>
      <c r="S98" s="505">
        <f t="shared" si="14"/>
        <v>10</v>
      </c>
      <c r="T98" s="505">
        <f t="shared" si="14"/>
        <v>0</v>
      </c>
      <c r="U98" s="505">
        <f t="shared" si="14"/>
        <v>0</v>
      </c>
      <c r="V98" s="505">
        <f t="shared" si="14"/>
        <v>0</v>
      </c>
      <c r="W98" s="505">
        <f t="shared" si="14"/>
        <v>618</v>
      </c>
      <c r="X98" s="505">
        <f>W94+W96+W97</f>
        <v>618</v>
      </c>
    </row>
    <row r="99" spans="1:24" s="505" customFormat="1" x14ac:dyDescent="0.2">
      <c r="B99" s="236"/>
      <c r="G99" s="531"/>
      <c r="H99" s="529"/>
    </row>
    <row r="100" spans="1:24" s="505" customFormat="1" x14ac:dyDescent="0.2">
      <c r="B100" s="236"/>
      <c r="G100" s="531"/>
      <c r="H100" s="529"/>
      <c r="K100" s="505">
        <f>K83+K94</f>
        <v>1</v>
      </c>
      <c r="Q100" s="505">
        <f t="shared" ref="Q100:W100" si="15">Q83+Q94</f>
        <v>2</v>
      </c>
      <c r="R100" s="505">
        <f t="shared" si="15"/>
        <v>67</v>
      </c>
      <c r="S100" s="505">
        <f t="shared" si="15"/>
        <v>5</v>
      </c>
      <c r="T100" s="505">
        <f t="shared" si="15"/>
        <v>1</v>
      </c>
      <c r="U100" s="505">
        <f t="shared" si="15"/>
        <v>1</v>
      </c>
      <c r="V100" s="505">
        <f t="shared" si="15"/>
        <v>0</v>
      </c>
      <c r="W100" s="505">
        <f t="shared" si="15"/>
        <v>77</v>
      </c>
    </row>
    <row r="101" spans="1:24" s="505" customFormat="1" x14ac:dyDescent="0.2">
      <c r="B101" s="236"/>
      <c r="G101" s="531"/>
      <c r="H101" s="529"/>
      <c r="K101" s="505">
        <f t="shared" ref="K101:W101" si="16">K84+K96</f>
        <v>535</v>
      </c>
      <c r="Q101" s="505">
        <f t="shared" si="16"/>
        <v>406</v>
      </c>
      <c r="R101" s="505">
        <f t="shared" si="16"/>
        <v>294</v>
      </c>
      <c r="S101" s="505">
        <f t="shared" si="16"/>
        <v>25</v>
      </c>
      <c r="T101" s="505">
        <f t="shared" si="16"/>
        <v>0</v>
      </c>
      <c r="U101" s="505">
        <f t="shared" si="16"/>
        <v>0</v>
      </c>
      <c r="V101" s="505">
        <f t="shared" si="16"/>
        <v>0</v>
      </c>
      <c r="W101" s="505">
        <f t="shared" si="16"/>
        <v>600</v>
      </c>
    </row>
    <row r="102" spans="1:24" s="505" customFormat="1" x14ac:dyDescent="0.2">
      <c r="B102" s="236"/>
      <c r="G102" s="531"/>
      <c r="H102" s="529"/>
      <c r="K102" s="505">
        <f t="shared" ref="K102:W102" si="17">K86+K97</f>
        <v>192</v>
      </c>
      <c r="Q102" s="505">
        <f t="shared" si="17"/>
        <v>231</v>
      </c>
      <c r="R102" s="505">
        <f t="shared" si="17"/>
        <v>236</v>
      </c>
      <c r="S102" s="505">
        <f t="shared" si="17"/>
        <v>1</v>
      </c>
      <c r="T102" s="505">
        <f t="shared" si="17"/>
        <v>0</v>
      </c>
      <c r="U102" s="505">
        <f t="shared" si="17"/>
        <v>0</v>
      </c>
      <c r="V102" s="505">
        <f t="shared" si="17"/>
        <v>0</v>
      </c>
      <c r="W102" s="505">
        <f t="shared" si="17"/>
        <v>660</v>
      </c>
    </row>
    <row r="103" spans="1:24" s="505" customFormat="1" x14ac:dyDescent="0.2">
      <c r="B103" s="236"/>
      <c r="G103" s="531"/>
      <c r="H103" s="529"/>
      <c r="K103" s="505">
        <f>K87+K98</f>
        <v>728</v>
      </c>
      <c r="Q103" s="505">
        <f t="shared" ref="Q103:W103" si="18">Q87+Q98</f>
        <v>640</v>
      </c>
      <c r="R103" s="505">
        <f t="shared" si="18"/>
        <v>598</v>
      </c>
      <c r="S103" s="505">
        <f t="shared" si="18"/>
        <v>36</v>
      </c>
      <c r="T103" s="505">
        <f t="shared" si="18"/>
        <v>3</v>
      </c>
      <c r="U103" s="505">
        <f t="shared" si="18"/>
        <v>1</v>
      </c>
      <c r="V103" s="505">
        <f t="shared" si="18"/>
        <v>0</v>
      </c>
      <c r="W103" s="505">
        <f t="shared" si="18"/>
        <v>2006</v>
      </c>
      <c r="X103" s="505">
        <f>W100+W101+W102</f>
        <v>1337</v>
      </c>
    </row>
    <row r="104" spans="1:24" s="505" customFormat="1" x14ac:dyDescent="0.2">
      <c r="B104" s="236"/>
      <c r="G104" s="531"/>
      <c r="H104" s="529"/>
    </row>
    <row r="105" spans="1:24" s="505" customFormat="1" x14ac:dyDescent="0.2">
      <c r="B105" s="236"/>
      <c r="G105" s="531"/>
      <c r="H105" s="529"/>
    </row>
    <row r="106" spans="1:24" s="505" customFormat="1" x14ac:dyDescent="0.2">
      <c r="B106" s="236"/>
      <c r="C106" s="505">
        <f>C79+C89</f>
        <v>0</v>
      </c>
      <c r="D106" s="505">
        <f t="shared" ref="D106:I106" si="19">D79+D89</f>
        <v>0</v>
      </c>
      <c r="E106" s="505">
        <f t="shared" si="19"/>
        <v>0</v>
      </c>
      <c r="F106" s="505">
        <f t="shared" si="19"/>
        <v>4</v>
      </c>
      <c r="G106" s="531">
        <f t="shared" si="19"/>
        <v>0</v>
      </c>
      <c r="H106" s="529">
        <f t="shared" si="19"/>
        <v>0</v>
      </c>
      <c r="I106" s="505">
        <f t="shared" si="19"/>
        <v>0</v>
      </c>
      <c r="J106" s="505">
        <f>J79+J89</f>
        <v>4</v>
      </c>
    </row>
    <row r="107" spans="1:24" s="505" customFormat="1" x14ac:dyDescent="0.2">
      <c r="B107" s="236"/>
      <c r="C107" s="505">
        <f t="shared" ref="C107:J107" si="20">C80+C90</f>
        <v>0</v>
      </c>
      <c r="D107" s="505">
        <f t="shared" si="20"/>
        <v>0</v>
      </c>
      <c r="E107" s="505">
        <f t="shared" si="20"/>
        <v>0</v>
      </c>
      <c r="F107" s="505">
        <f t="shared" si="20"/>
        <v>4</v>
      </c>
      <c r="G107" s="531">
        <f t="shared" si="20"/>
        <v>1</v>
      </c>
      <c r="H107" s="529">
        <f t="shared" si="20"/>
        <v>0</v>
      </c>
      <c r="I107" s="505">
        <f t="shared" si="20"/>
        <v>0</v>
      </c>
      <c r="J107" s="505">
        <f t="shared" si="20"/>
        <v>5</v>
      </c>
    </row>
    <row r="108" spans="1:24" s="505" customFormat="1" x14ac:dyDescent="0.2">
      <c r="B108" s="236"/>
      <c r="C108" s="505">
        <f t="shared" ref="C108:J108" si="21">C81+C91</f>
        <v>421</v>
      </c>
      <c r="D108" s="505">
        <f t="shared" si="21"/>
        <v>161</v>
      </c>
      <c r="E108" s="505">
        <f t="shared" si="21"/>
        <v>73</v>
      </c>
      <c r="F108" s="505">
        <f t="shared" si="21"/>
        <v>8</v>
      </c>
      <c r="G108" s="531">
        <f t="shared" si="21"/>
        <v>0</v>
      </c>
      <c r="H108" s="529">
        <f t="shared" si="21"/>
        <v>0</v>
      </c>
      <c r="I108" s="505">
        <f t="shared" si="21"/>
        <v>0</v>
      </c>
      <c r="J108" s="505">
        <f t="shared" si="21"/>
        <v>663</v>
      </c>
      <c r="K108" s="505">
        <f>162+239</f>
        <v>401</v>
      </c>
    </row>
    <row r="109" spans="1:24" s="505" customFormat="1" x14ac:dyDescent="0.2">
      <c r="B109" s="236"/>
      <c r="C109" s="505">
        <f t="shared" ref="C109:J109" si="22">C82+C92</f>
        <v>20</v>
      </c>
      <c r="D109" s="505">
        <f t="shared" si="22"/>
        <v>0</v>
      </c>
      <c r="E109" s="505">
        <f t="shared" si="22"/>
        <v>0</v>
      </c>
      <c r="F109" s="505">
        <f t="shared" si="22"/>
        <v>0</v>
      </c>
      <c r="G109" s="531">
        <f t="shared" si="22"/>
        <v>0</v>
      </c>
      <c r="H109" s="529">
        <f t="shared" si="22"/>
        <v>0</v>
      </c>
      <c r="I109" s="505">
        <f t="shared" si="22"/>
        <v>0</v>
      </c>
      <c r="J109" s="505">
        <f t="shared" si="22"/>
        <v>20</v>
      </c>
    </row>
    <row r="110" spans="1:24" s="505" customFormat="1" x14ac:dyDescent="0.2">
      <c r="B110" s="236"/>
      <c r="C110" s="505">
        <f>SUM(C106:C109)</f>
        <v>441</v>
      </c>
      <c r="D110" s="505">
        <f t="shared" ref="D110:I110" si="23">SUM(D106:D109)</f>
        <v>161</v>
      </c>
      <c r="E110" s="505">
        <f t="shared" si="23"/>
        <v>73</v>
      </c>
      <c r="F110" s="505">
        <f t="shared" si="23"/>
        <v>16</v>
      </c>
      <c r="G110" s="531">
        <f t="shared" si="23"/>
        <v>1</v>
      </c>
      <c r="H110" s="529">
        <f t="shared" si="23"/>
        <v>0</v>
      </c>
      <c r="I110" s="505">
        <f t="shared" si="23"/>
        <v>0</v>
      </c>
      <c r="J110" s="505">
        <f>SUM(J106:J109)</f>
        <v>692</v>
      </c>
    </row>
    <row r="111" spans="1:24" s="505" customFormat="1" x14ac:dyDescent="0.2">
      <c r="B111" s="236"/>
      <c r="G111" s="531"/>
      <c r="H111" s="529"/>
    </row>
    <row r="112" spans="1:24" s="505" customFormat="1" x14ac:dyDescent="0.2">
      <c r="B112" s="236"/>
      <c r="C112" s="505">
        <f>C84+C94</f>
        <v>1</v>
      </c>
      <c r="D112" s="505">
        <f t="shared" ref="D112:J112" si="24">D84+D94</f>
        <v>2</v>
      </c>
      <c r="E112" s="505">
        <f t="shared" si="24"/>
        <v>67</v>
      </c>
      <c r="F112" s="505">
        <f t="shared" si="24"/>
        <v>1</v>
      </c>
      <c r="G112" s="531">
        <f t="shared" si="24"/>
        <v>1</v>
      </c>
      <c r="H112" s="529">
        <f t="shared" si="24"/>
        <v>1</v>
      </c>
      <c r="I112" s="505">
        <f t="shared" si="24"/>
        <v>0</v>
      </c>
      <c r="J112" s="505">
        <f t="shared" si="24"/>
        <v>73</v>
      </c>
    </row>
    <row r="113" spans="2:11" s="505" customFormat="1" x14ac:dyDescent="0.2">
      <c r="B113" s="236"/>
      <c r="C113" s="505">
        <f t="shared" ref="C113:J113" si="25">C85+C95</f>
        <v>0</v>
      </c>
      <c r="D113" s="505">
        <f t="shared" si="25"/>
        <v>1</v>
      </c>
      <c r="E113" s="505">
        <f t="shared" si="25"/>
        <v>1</v>
      </c>
      <c r="F113" s="505">
        <f t="shared" si="25"/>
        <v>1</v>
      </c>
      <c r="G113" s="531">
        <f t="shared" si="25"/>
        <v>1</v>
      </c>
      <c r="H113" s="529">
        <f t="shared" si="25"/>
        <v>0</v>
      </c>
      <c r="I113" s="505">
        <f t="shared" si="25"/>
        <v>0</v>
      </c>
      <c r="J113" s="505">
        <f t="shared" si="25"/>
        <v>4</v>
      </c>
    </row>
    <row r="114" spans="2:11" s="505" customFormat="1" x14ac:dyDescent="0.2">
      <c r="B114" s="236"/>
      <c r="C114" s="505">
        <f t="shared" ref="C114:J114" si="26">C86+C96</f>
        <v>114</v>
      </c>
      <c r="D114" s="505">
        <f t="shared" si="26"/>
        <v>245</v>
      </c>
      <c r="E114" s="505">
        <f t="shared" si="26"/>
        <v>221</v>
      </c>
      <c r="F114" s="505">
        <f t="shared" si="26"/>
        <v>17</v>
      </c>
      <c r="G114" s="531">
        <f t="shared" si="26"/>
        <v>0</v>
      </c>
      <c r="H114" s="529">
        <f t="shared" si="26"/>
        <v>0</v>
      </c>
      <c r="I114" s="505">
        <f t="shared" si="26"/>
        <v>0</v>
      </c>
      <c r="J114" s="505">
        <f t="shared" si="26"/>
        <v>597</v>
      </c>
      <c r="K114" s="505">
        <f>137+278</f>
        <v>415</v>
      </c>
    </row>
    <row r="115" spans="2:11" s="505" customFormat="1" x14ac:dyDescent="0.2">
      <c r="B115" s="236"/>
      <c r="C115" s="505">
        <f t="shared" ref="C115:J115" si="27">C87+C97</f>
        <v>172</v>
      </c>
      <c r="D115" s="505">
        <f t="shared" si="27"/>
        <v>231</v>
      </c>
      <c r="E115" s="505">
        <f t="shared" si="27"/>
        <v>236</v>
      </c>
      <c r="F115" s="505">
        <f t="shared" si="27"/>
        <v>1</v>
      </c>
      <c r="G115" s="531">
        <f t="shared" si="27"/>
        <v>0</v>
      </c>
      <c r="H115" s="529">
        <f t="shared" si="27"/>
        <v>0</v>
      </c>
      <c r="I115" s="505">
        <f t="shared" si="27"/>
        <v>0</v>
      </c>
      <c r="J115" s="505">
        <f t="shared" si="27"/>
        <v>640</v>
      </c>
      <c r="K115" s="505">
        <f>24+87</f>
        <v>111</v>
      </c>
    </row>
    <row r="116" spans="2:11" s="505" customFormat="1" x14ac:dyDescent="0.2">
      <c r="B116" s="236"/>
      <c r="C116" s="505">
        <f>SUM(C112:C115)</f>
        <v>287</v>
      </c>
      <c r="D116" s="505">
        <f t="shared" ref="D116:I116" si="28">SUM(D112:D115)</f>
        <v>479</v>
      </c>
      <c r="E116" s="505">
        <f t="shared" si="28"/>
        <v>525</v>
      </c>
      <c r="F116" s="505">
        <f t="shared" si="28"/>
        <v>20</v>
      </c>
      <c r="G116" s="531">
        <f t="shared" si="28"/>
        <v>2</v>
      </c>
      <c r="H116" s="529">
        <f t="shared" si="28"/>
        <v>1</v>
      </c>
      <c r="I116" s="505">
        <f t="shared" si="28"/>
        <v>0</v>
      </c>
      <c r="J116" s="505">
        <f>SUM(J112:J115)</f>
        <v>1314</v>
      </c>
    </row>
    <row r="117" spans="2:11" s="505" customFormat="1" x14ac:dyDescent="0.2">
      <c r="B117" s="236"/>
      <c r="G117" s="531"/>
      <c r="H117" s="529"/>
    </row>
    <row r="118" spans="2:11" s="505" customFormat="1" x14ac:dyDescent="0.2">
      <c r="B118" s="236"/>
      <c r="G118" s="531"/>
      <c r="H118" s="529"/>
    </row>
  </sheetData>
  <mergeCells count="16">
    <mergeCell ref="A94:A97"/>
    <mergeCell ref="A1:C1"/>
    <mergeCell ref="G1:J1"/>
    <mergeCell ref="A6:A7"/>
    <mergeCell ref="A13:A14"/>
    <mergeCell ref="A66:A67"/>
    <mergeCell ref="A74:A75"/>
    <mergeCell ref="A20:A21"/>
    <mergeCell ref="A27:A28"/>
    <mergeCell ref="A36:A37"/>
    <mergeCell ref="A44:A45"/>
    <mergeCell ref="A52:A53"/>
    <mergeCell ref="A59:A60"/>
    <mergeCell ref="A79:A82"/>
    <mergeCell ref="A84:A87"/>
    <mergeCell ref="A89:A92"/>
  </mergeCells>
  <pageMargins left="0.54"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view="pageBreakPreview" zoomScale="77" zoomScaleNormal="130" zoomScaleSheetLayoutView="77" workbookViewId="0">
      <selection activeCell="V6" sqref="V6"/>
    </sheetView>
  </sheetViews>
  <sheetFormatPr defaultRowHeight="15" x14ac:dyDescent="0.2"/>
  <cols>
    <col min="1" max="1" width="11" style="1" customWidth="1"/>
    <col min="2" max="2" width="40.7109375" style="2" customWidth="1"/>
    <col min="3" max="3" width="17.42578125" style="1" customWidth="1"/>
    <col min="4" max="4" width="14.28515625" style="1" customWidth="1"/>
    <col min="5" max="5" width="13.85546875" style="1" customWidth="1"/>
    <col min="6" max="6" width="16.85546875" style="1" customWidth="1"/>
    <col min="7" max="7" width="13.5703125" style="1" customWidth="1"/>
    <col min="8" max="8" width="16.5703125" style="1" customWidth="1"/>
    <col min="9" max="9" width="22.5703125" style="1" customWidth="1"/>
    <col min="10" max="10" width="18.42578125" style="1" customWidth="1"/>
    <col min="11" max="11" width="15.5703125" style="1" customWidth="1"/>
    <col min="12" max="16384" width="9.140625" style="1"/>
  </cols>
  <sheetData>
    <row r="1" spans="1:11" ht="22.5" customHeight="1" x14ac:dyDescent="0.2">
      <c r="A1" s="736" t="s">
        <v>85</v>
      </c>
      <c r="B1" s="736"/>
      <c r="C1" s="736"/>
      <c r="D1" s="6"/>
      <c r="E1" s="6"/>
      <c r="F1" s="6"/>
      <c r="G1" s="737" t="s">
        <v>118</v>
      </c>
      <c r="H1" s="737"/>
      <c r="I1" s="737"/>
      <c r="J1" s="737"/>
    </row>
    <row r="2" spans="1:11" ht="29.25" customHeight="1" x14ac:dyDescent="0.2">
      <c r="A2" s="742" t="s">
        <v>284</v>
      </c>
      <c r="B2" s="742"/>
      <c r="C2" s="742"/>
      <c r="D2" s="742"/>
      <c r="E2" s="742"/>
      <c r="F2" s="742"/>
      <c r="G2" s="46"/>
      <c r="H2" s="46"/>
      <c r="I2" s="743"/>
      <c r="J2" s="743"/>
    </row>
    <row r="3" spans="1:11" ht="22.5" customHeight="1" x14ac:dyDescent="0.2">
      <c r="A3" s="46"/>
      <c r="B3" s="7"/>
      <c r="C3" s="46"/>
      <c r="D3" s="46"/>
      <c r="E3" s="46"/>
      <c r="F3" s="46"/>
      <c r="G3" s="46"/>
      <c r="H3" s="46"/>
      <c r="I3" s="46"/>
      <c r="J3" s="46"/>
    </row>
    <row r="4" spans="1:11" s="3" customFormat="1" ht="46.5" customHeight="1" x14ac:dyDescent="0.2">
      <c r="A4" s="71" t="s">
        <v>92</v>
      </c>
      <c r="B4" s="71" t="s">
        <v>93</v>
      </c>
      <c r="C4" s="71" t="s">
        <v>62</v>
      </c>
      <c r="D4" s="71" t="s">
        <v>63</v>
      </c>
      <c r="E4" s="71" t="s">
        <v>64</v>
      </c>
      <c r="F4" s="71" t="s">
        <v>65</v>
      </c>
      <c r="G4" s="71" t="s">
        <v>13</v>
      </c>
      <c r="H4" s="71" t="s">
        <v>79</v>
      </c>
      <c r="I4" s="71" t="s">
        <v>66</v>
      </c>
      <c r="J4" s="71" t="s">
        <v>16</v>
      </c>
    </row>
    <row r="5" spans="1:11" s="3" customFormat="1" ht="52.5" customHeight="1" x14ac:dyDescent="0.2">
      <c r="A5" s="71" t="s">
        <v>67</v>
      </c>
      <c r="B5" s="26" t="s">
        <v>142</v>
      </c>
      <c r="C5" s="70">
        <f>'Jan-21'!D214</f>
        <v>1195</v>
      </c>
      <c r="D5" s="70">
        <f>'Jan-21'!H214</f>
        <v>912</v>
      </c>
      <c r="E5" s="70">
        <f>'Jan-21'!L214</f>
        <v>680</v>
      </c>
      <c r="F5" s="70">
        <f>'Jan-21'!P214</f>
        <v>73</v>
      </c>
      <c r="G5" s="70">
        <f>'Jan-21'!T214</f>
        <v>14</v>
      </c>
      <c r="H5" s="70">
        <f>'Jan-21'!X214</f>
        <v>0</v>
      </c>
      <c r="I5" s="70">
        <v>0</v>
      </c>
      <c r="J5" s="70">
        <f t="shared" ref="J5:J10" si="0">C5+D5+E5+F5+G5+H5+I5</f>
        <v>2874</v>
      </c>
    </row>
    <row r="6" spans="1:11" s="3" customFormat="1" ht="52.5" customHeight="1" x14ac:dyDescent="0.2">
      <c r="A6" s="71" t="s">
        <v>68</v>
      </c>
      <c r="B6" s="26" t="s">
        <v>143</v>
      </c>
      <c r="C6" s="70">
        <f>'Jan-21'!F158+'Jan-21'!H158</f>
        <v>257341</v>
      </c>
      <c r="D6" s="70">
        <f>'Jan-21'!L158</f>
        <v>65590</v>
      </c>
      <c r="E6" s="70">
        <f>'Jan-21'!N158</f>
        <v>60251</v>
      </c>
      <c r="F6" s="70">
        <f>'Jan-21'!S158</f>
        <v>26553</v>
      </c>
      <c r="G6" s="70">
        <f>'Jan-21'!Z158</f>
        <v>5848</v>
      </c>
      <c r="H6" s="70">
        <f>'Jan-21'!AF158</f>
        <v>27</v>
      </c>
      <c r="I6" s="70">
        <f>'Jan-21'!AI158</f>
        <v>492</v>
      </c>
      <c r="J6" s="79">
        <f t="shared" si="0"/>
        <v>416102</v>
      </c>
      <c r="K6" s="5"/>
    </row>
    <row r="7" spans="1:11" s="3" customFormat="1" ht="52.5" customHeight="1" x14ac:dyDescent="0.2">
      <c r="A7" s="71" t="s">
        <v>69</v>
      </c>
      <c r="B7" s="26" t="s">
        <v>144</v>
      </c>
      <c r="C7" s="70">
        <f>'Jan-21 replaced'!C72</f>
        <v>11</v>
      </c>
      <c r="D7" s="398">
        <f>'Jan-21 replaced'!D72</f>
        <v>4</v>
      </c>
      <c r="E7" s="398">
        <f>'Jan-21 replaced'!E72</f>
        <v>4</v>
      </c>
      <c r="F7" s="398">
        <f>'Jan-21 replaced'!F72</f>
        <v>0</v>
      </c>
      <c r="G7" s="398">
        <f>'Jan-21 replaced'!G72</f>
        <v>0</v>
      </c>
      <c r="H7" s="398">
        <f>'Jan-21 replaced'!H72</f>
        <v>0</v>
      </c>
      <c r="I7" s="398">
        <f>'Jan-21 replaced'!I72</f>
        <v>0</v>
      </c>
      <c r="J7" s="235">
        <f t="shared" si="0"/>
        <v>19</v>
      </c>
    </row>
    <row r="8" spans="1:11" s="3" customFormat="1" ht="52.5" customHeight="1" x14ac:dyDescent="0.2">
      <c r="A8" s="71" t="s">
        <v>71</v>
      </c>
      <c r="B8" s="26" t="s">
        <v>188</v>
      </c>
      <c r="C8" s="70">
        <f t="shared" ref="C8:I8" si="1">C5+C7</f>
        <v>1206</v>
      </c>
      <c r="D8" s="363">
        <f t="shared" si="1"/>
        <v>916</v>
      </c>
      <c r="E8" s="363">
        <f t="shared" si="1"/>
        <v>684</v>
      </c>
      <c r="F8" s="363">
        <f t="shared" si="1"/>
        <v>73</v>
      </c>
      <c r="G8" s="363">
        <f>G5+G7</f>
        <v>14</v>
      </c>
      <c r="H8" s="363">
        <f t="shared" si="1"/>
        <v>0</v>
      </c>
      <c r="I8" s="363">
        <f t="shared" si="1"/>
        <v>0</v>
      </c>
      <c r="J8" s="79">
        <f t="shared" si="0"/>
        <v>2893</v>
      </c>
    </row>
    <row r="9" spans="1:11" s="3" customFormat="1" ht="52.5" customHeight="1" x14ac:dyDescent="0.2">
      <c r="A9" s="71" t="s">
        <v>72</v>
      </c>
      <c r="B9" s="26" t="s">
        <v>73</v>
      </c>
      <c r="C9" s="70">
        <f>'Jan-21 replaced'!C73</f>
        <v>1199</v>
      </c>
      <c r="D9" s="398">
        <f>'Jan-21 replaced'!D73</f>
        <v>908</v>
      </c>
      <c r="E9" s="398">
        <f>'Jan-21 replaced'!E73</f>
        <v>677</v>
      </c>
      <c r="F9" s="398">
        <f>'Jan-21 replaced'!F73</f>
        <v>73</v>
      </c>
      <c r="G9" s="398">
        <f>'Jan-21 replaced'!G73</f>
        <v>14</v>
      </c>
      <c r="H9" s="398">
        <f>'Jan-21 replaced'!H73</f>
        <v>0</v>
      </c>
      <c r="I9" s="398">
        <f>'Jan-21 replaced'!I73</f>
        <v>0</v>
      </c>
      <c r="J9" s="79">
        <f t="shared" si="0"/>
        <v>2871</v>
      </c>
    </row>
    <row r="10" spans="1:11" s="3" customFormat="1" ht="52.5" customHeight="1" x14ac:dyDescent="0.2">
      <c r="A10" s="71" t="s">
        <v>74</v>
      </c>
      <c r="B10" s="26" t="s">
        <v>75</v>
      </c>
      <c r="C10" s="70">
        <f>C8-C9</f>
        <v>7</v>
      </c>
      <c r="D10" s="363">
        <f t="shared" ref="D10:I10" si="2">D8-D9</f>
        <v>8</v>
      </c>
      <c r="E10" s="363">
        <f t="shared" si="2"/>
        <v>7</v>
      </c>
      <c r="F10" s="363">
        <f>F8-F9</f>
        <v>0</v>
      </c>
      <c r="G10" s="363">
        <f>G8-G9</f>
        <v>0</v>
      </c>
      <c r="H10" s="363">
        <f t="shared" si="2"/>
        <v>0</v>
      </c>
      <c r="I10" s="363">
        <f t="shared" si="2"/>
        <v>0</v>
      </c>
      <c r="J10" s="79">
        <f t="shared" si="0"/>
        <v>22</v>
      </c>
    </row>
    <row r="11" spans="1:11" ht="52.5" customHeight="1" x14ac:dyDescent="0.2">
      <c r="A11" s="744">
        <v>2</v>
      </c>
      <c r="B11" s="26" t="s">
        <v>145</v>
      </c>
      <c r="C11" s="740" t="s">
        <v>128</v>
      </c>
      <c r="D11" s="740"/>
      <c r="E11" s="740" t="s">
        <v>76</v>
      </c>
      <c r="F11" s="740"/>
      <c r="G11" s="740" t="s">
        <v>77</v>
      </c>
      <c r="H11" s="740"/>
      <c r="I11" s="740" t="s">
        <v>16</v>
      </c>
      <c r="J11" s="740"/>
    </row>
    <row r="12" spans="1:11" ht="52.5" customHeight="1" x14ac:dyDescent="0.2">
      <c r="A12" s="744"/>
      <c r="B12" s="26" t="s">
        <v>146</v>
      </c>
      <c r="C12" s="740">
        <v>0</v>
      </c>
      <c r="D12" s="740"/>
      <c r="E12" s="740">
        <v>0</v>
      </c>
      <c r="F12" s="740"/>
      <c r="G12" s="740">
        <v>0</v>
      </c>
      <c r="H12" s="740"/>
      <c r="I12" s="740">
        <f>SUM(C12:H12)</f>
        <v>0</v>
      </c>
      <c r="J12" s="740"/>
    </row>
    <row r="13" spans="1:11" s="143" customFormat="1" ht="54.75" customHeight="1" x14ac:dyDescent="0.2">
      <c r="A13" s="140"/>
      <c r="B13" s="141"/>
      <c r="C13" s="142"/>
      <c r="D13" s="142"/>
      <c r="E13" s="142"/>
      <c r="F13" s="142"/>
      <c r="G13" s="142"/>
      <c r="H13" s="142"/>
      <c r="I13" s="142"/>
      <c r="J13" s="142"/>
    </row>
    <row r="14" spans="1:11" s="144" customFormat="1" ht="36" hidden="1" x14ac:dyDescent="0.2">
      <c r="B14" s="145" t="s">
        <v>138</v>
      </c>
      <c r="C14" s="146"/>
      <c r="D14" s="146"/>
      <c r="E14" s="147"/>
      <c r="F14" s="147"/>
      <c r="G14" s="147"/>
      <c r="H14" s="148"/>
      <c r="I14" s="149" t="s">
        <v>139</v>
      </c>
      <c r="J14" s="148"/>
    </row>
    <row r="15" spans="1:11" s="203" customFormat="1" ht="42.75" customHeight="1" x14ac:dyDescent="0.2">
      <c r="A15" s="200"/>
      <c r="B15" s="201" t="s">
        <v>171</v>
      </c>
      <c r="C15" s="200"/>
      <c r="D15" s="200"/>
      <c r="E15" s="202"/>
      <c r="F15" s="202"/>
      <c r="G15" s="202"/>
      <c r="H15" s="741"/>
      <c r="I15" s="741"/>
      <c r="J15" s="200" t="s">
        <v>159</v>
      </c>
      <c r="K15" s="200"/>
    </row>
    <row r="16" spans="1:11" s="205" customFormat="1" ht="15" customHeight="1" x14ac:dyDescent="0.2">
      <c r="A16" s="200"/>
      <c r="B16" s="200"/>
      <c r="C16" s="200"/>
      <c r="D16" s="200"/>
      <c r="E16" s="204"/>
      <c r="F16" s="204"/>
      <c r="G16" s="204"/>
      <c r="H16" s="200"/>
      <c r="I16" s="200"/>
      <c r="J16" s="200"/>
      <c r="K16" s="200"/>
    </row>
    <row r="17" spans="1:11" s="205" customFormat="1" ht="22.5" customHeight="1" x14ac:dyDescent="0.2">
      <c r="A17" s="200"/>
      <c r="B17" s="200"/>
      <c r="C17" s="200"/>
      <c r="D17" s="200"/>
      <c r="E17" s="204"/>
      <c r="F17" s="204"/>
      <c r="G17" s="204"/>
      <c r="H17" s="200"/>
      <c r="I17" s="200"/>
      <c r="J17" s="200"/>
      <c r="K17" s="200"/>
    </row>
    <row r="18" spans="1:11" s="205" customFormat="1" ht="9.75" customHeight="1" x14ac:dyDescent="0.2">
      <c r="A18" s="200"/>
      <c r="B18" s="200"/>
      <c r="C18" s="200"/>
      <c r="D18" s="200"/>
      <c r="E18" s="204"/>
      <c r="F18" s="204"/>
      <c r="G18" s="204"/>
      <c r="H18" s="201"/>
      <c r="I18" s="201"/>
      <c r="J18" s="201"/>
    </row>
    <row r="19" spans="1:11" s="143" customFormat="1" ht="22.5" customHeight="1" x14ac:dyDescent="0.2">
      <c r="A19" s="150"/>
      <c r="B19" s="150"/>
      <c r="C19" s="150"/>
      <c r="D19" s="738"/>
      <c r="E19" s="738"/>
      <c r="F19" s="738"/>
      <c r="G19" s="151"/>
      <c r="H19" s="150"/>
      <c r="I19" s="150"/>
      <c r="J19" s="150"/>
    </row>
    <row r="20" spans="1:11" s="77" customFormat="1" ht="22.5" customHeight="1" x14ac:dyDescent="0.2">
      <c r="A20" s="114"/>
      <c r="B20" s="114"/>
      <c r="C20" s="114"/>
      <c r="D20" s="739"/>
      <c r="E20" s="739"/>
      <c r="F20" s="739"/>
      <c r="G20" s="78"/>
      <c r="H20" s="114"/>
      <c r="I20" s="114"/>
      <c r="J20" s="114"/>
    </row>
    <row r="21" spans="1:11" s="77" customFormat="1" ht="22.5" customHeight="1" x14ac:dyDescent="0.2">
      <c r="A21" s="114"/>
      <c r="B21" s="114"/>
      <c r="C21" s="114"/>
      <c r="E21" s="78"/>
      <c r="F21" s="78"/>
      <c r="G21" s="78"/>
      <c r="H21" s="114"/>
      <c r="I21" s="114"/>
      <c r="J21" s="114"/>
    </row>
    <row r="22" spans="1:11" s="77" customFormat="1" ht="22.5" customHeight="1" x14ac:dyDescent="0.2">
      <c r="A22" s="114"/>
      <c r="B22" s="114"/>
      <c r="C22" s="114"/>
      <c r="E22" s="78"/>
      <c r="F22" s="78"/>
      <c r="G22" s="78"/>
      <c r="H22" s="114"/>
      <c r="I22" s="114"/>
      <c r="J22" s="114"/>
    </row>
    <row r="23" spans="1:11" s="69" customFormat="1" ht="15" customHeight="1" x14ac:dyDescent="0.2"/>
    <row r="24" spans="1:11" s="69" customFormat="1" ht="15" customHeight="1" x14ac:dyDescent="0.2"/>
    <row r="25" spans="1:11" ht="35.25" x14ac:dyDescent="0.2">
      <c r="A25" s="22"/>
      <c r="B25" s="23"/>
      <c r="C25" s="22"/>
      <c r="D25" s="22"/>
      <c r="E25" s="133"/>
      <c r="F25" s="22"/>
      <c r="G25" s="22"/>
      <c r="H25" s="22"/>
      <c r="I25" s="22"/>
      <c r="J25" s="22"/>
    </row>
    <row r="26" spans="1:11" ht="35.25" x14ac:dyDescent="0.2">
      <c r="A26" s="22"/>
      <c r="B26" s="23"/>
      <c r="C26" s="22"/>
      <c r="D26" s="22"/>
      <c r="E26" s="22"/>
      <c r="F26" s="22"/>
      <c r="G26" s="22"/>
      <c r="H26" s="22"/>
      <c r="I26" s="22"/>
      <c r="J26" s="22"/>
    </row>
    <row r="27" spans="1:11" ht="35.25" x14ac:dyDescent="0.2">
      <c r="A27" s="22"/>
      <c r="B27" s="23"/>
      <c r="C27" s="22"/>
      <c r="D27" s="22"/>
      <c r="E27" s="22"/>
      <c r="F27" s="22"/>
      <c r="G27" s="22"/>
      <c r="H27" s="22"/>
      <c r="I27" s="22"/>
      <c r="J27" s="22"/>
    </row>
  </sheetData>
  <mergeCells count="16">
    <mergeCell ref="A1:C1"/>
    <mergeCell ref="G1:J1"/>
    <mergeCell ref="A2:F2"/>
    <mergeCell ref="I2:J2"/>
    <mergeCell ref="A11:A12"/>
    <mergeCell ref="C11:D11"/>
    <mergeCell ref="E11:F11"/>
    <mergeCell ref="G11:H11"/>
    <mergeCell ref="I11:J11"/>
    <mergeCell ref="C12:D12"/>
    <mergeCell ref="D19:F19"/>
    <mergeCell ref="D20:F20"/>
    <mergeCell ref="E12:F12"/>
    <mergeCell ref="G12:H12"/>
    <mergeCell ref="H15:I15"/>
    <mergeCell ref="I12:J12"/>
  </mergeCells>
  <pageMargins left="0.5" right="0.14000000000000001" top="0.8" bottom="0.32" header="0.3" footer="0.3"/>
  <pageSetup paperSize="8" orientation="landscape" r:id="rId1"/>
  <rowBreaks count="1" manualBreakCount="1">
    <brk id="29" max="26" man="1"/>
  </rowBreaks>
  <colBreaks count="1" manualBreakCount="1">
    <brk id="12"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3"/>
  <sheetViews>
    <sheetView view="pageBreakPreview" zoomScale="69" zoomScaleNormal="100" zoomScaleSheetLayoutView="69" workbookViewId="0">
      <selection activeCell="V6" sqref="V6"/>
    </sheetView>
  </sheetViews>
  <sheetFormatPr defaultRowHeight="12.75" x14ac:dyDescent="0.2"/>
  <cols>
    <col min="1" max="1" width="47.42578125" customWidth="1"/>
    <col min="2" max="9" width="11.140625" customWidth="1"/>
  </cols>
  <sheetData>
    <row r="2" spans="1:10" ht="20.25" x14ac:dyDescent="0.2">
      <c r="A2" s="745" t="s">
        <v>285</v>
      </c>
      <c r="B2" s="745"/>
      <c r="C2" s="745"/>
      <c r="D2" s="745"/>
      <c r="E2" s="745"/>
      <c r="F2" s="745"/>
      <c r="G2" s="745"/>
      <c r="H2" s="745"/>
      <c r="I2" s="745"/>
    </row>
    <row r="3" spans="1:10" ht="18.75" x14ac:dyDescent="0.3">
      <c r="A3" s="239" t="s">
        <v>40</v>
      </c>
      <c r="B3" s="240"/>
      <c r="C3" s="240"/>
      <c r="D3" s="240"/>
      <c r="E3" s="240"/>
      <c r="F3" s="240"/>
      <c r="G3" s="240"/>
      <c r="H3" s="240"/>
      <c r="I3" s="240"/>
    </row>
    <row r="4" spans="1:10" ht="28.5" x14ac:dyDescent="0.2">
      <c r="A4" s="241" t="s">
        <v>175</v>
      </c>
      <c r="B4" s="242" t="s">
        <v>107</v>
      </c>
      <c r="C4" s="242" t="s">
        <v>62</v>
      </c>
      <c r="D4" s="242" t="s">
        <v>63</v>
      </c>
      <c r="E4" s="242" t="s">
        <v>64</v>
      </c>
      <c r="F4" s="242" t="s">
        <v>65</v>
      </c>
      <c r="G4" s="242" t="s">
        <v>13</v>
      </c>
      <c r="H4" s="243" t="s">
        <v>172</v>
      </c>
      <c r="I4" s="244" t="s">
        <v>16</v>
      </c>
    </row>
    <row r="5" spans="1:10" ht="48.75" customHeight="1" x14ac:dyDescent="0.2">
      <c r="A5" s="245" t="s">
        <v>176</v>
      </c>
      <c r="B5" s="246">
        <v>0</v>
      </c>
      <c r="C5" s="247">
        <f>'Jan-21  Annexure-1  '!C5</f>
        <v>1195</v>
      </c>
      <c r="D5" s="247">
        <f>'Jan-21  Annexure-1  '!D5</f>
        <v>912</v>
      </c>
      <c r="E5" s="247">
        <f>'Jan-21  Annexure-1  '!E5</f>
        <v>680</v>
      </c>
      <c r="F5" s="247">
        <f>'Jan-21  Annexure-1  '!F5</f>
        <v>73</v>
      </c>
      <c r="G5" s="247">
        <f>'Jan-21  Annexure-1  '!G5</f>
        <v>14</v>
      </c>
      <c r="H5" s="247">
        <f>'Jan-21  Annexure-1  '!H5</f>
        <v>0</v>
      </c>
      <c r="I5" s="247">
        <f>SUM(B5:H5)</f>
        <v>2874</v>
      </c>
    </row>
    <row r="6" spans="1:10" ht="48.75" customHeight="1" x14ac:dyDescent="0.2">
      <c r="A6" s="245" t="s">
        <v>177</v>
      </c>
      <c r="B6" s="246">
        <f>'Jan-21'!F158</f>
        <v>2376</v>
      </c>
      <c r="C6" s="246">
        <f>'Jan-21'!H158</f>
        <v>254965</v>
      </c>
      <c r="D6" s="246">
        <f>'Jan-21'!L158</f>
        <v>65590</v>
      </c>
      <c r="E6" s="246">
        <f>'Jan-21'!N158</f>
        <v>60251</v>
      </c>
      <c r="F6" s="246">
        <f>'Jan-21'!S158</f>
        <v>26553</v>
      </c>
      <c r="G6" s="246">
        <f>'Jan-21'!Z158</f>
        <v>5848</v>
      </c>
      <c r="H6" s="246">
        <f>'Jan-21'!AF158+'Jan-21'!AI158</f>
        <v>519</v>
      </c>
      <c r="I6" s="247">
        <f>B6+C6+D6+E6+F6+G6+H6</f>
        <v>416102</v>
      </c>
    </row>
    <row r="7" spans="1:10" ht="48.75" customHeight="1" x14ac:dyDescent="0.2">
      <c r="A7" s="245" t="s">
        <v>178</v>
      </c>
      <c r="B7" s="249">
        <f>B5/B6*100</f>
        <v>0</v>
      </c>
      <c r="C7" s="249">
        <f t="shared" ref="C7:I7" si="0">C5/C6*100</f>
        <v>0.46869178122487404</v>
      </c>
      <c r="D7" s="249">
        <f t="shared" si="0"/>
        <v>1.3904558621741119</v>
      </c>
      <c r="E7" s="249">
        <f t="shared" si="0"/>
        <v>1.1286119732452573</v>
      </c>
      <c r="F7" s="249">
        <f t="shared" si="0"/>
        <v>0.27492185440439876</v>
      </c>
      <c r="G7" s="249">
        <f t="shared" si="0"/>
        <v>0.23939808481532149</v>
      </c>
      <c r="H7" s="249">
        <f t="shared" si="0"/>
        <v>0</v>
      </c>
      <c r="I7" s="249">
        <f t="shared" si="0"/>
        <v>0.69069603126156565</v>
      </c>
    </row>
    <row r="8" spans="1:10" ht="48.75" customHeight="1" x14ac:dyDescent="0.2">
      <c r="A8" s="245" t="s">
        <v>70</v>
      </c>
      <c r="B8" s="246">
        <v>0</v>
      </c>
      <c r="C8" s="248">
        <f>'Jan-21  Annexure-1  '!C7</f>
        <v>11</v>
      </c>
      <c r="D8" s="248">
        <f>'Jan-21  Annexure-1  '!D7</f>
        <v>4</v>
      </c>
      <c r="E8" s="248">
        <f>'Jan-21  Annexure-1  '!E7</f>
        <v>4</v>
      </c>
      <c r="F8" s="248">
        <f>'Jan-21  Annexure-1  '!F7</f>
        <v>0</v>
      </c>
      <c r="G8" s="248">
        <f>'Jan-21  Annexure-1  '!G7</f>
        <v>0</v>
      </c>
      <c r="H8" s="248">
        <f>'Jan-21  Annexure-1  '!H7</f>
        <v>0</v>
      </c>
      <c r="I8" s="247">
        <f>SUM(B8:H8)</f>
        <v>19</v>
      </c>
    </row>
    <row r="9" spans="1:10" ht="48.75" customHeight="1" x14ac:dyDescent="0.2">
      <c r="A9" s="245" t="s">
        <v>179</v>
      </c>
      <c r="B9" s="246">
        <f>B5+B8</f>
        <v>0</v>
      </c>
      <c r="C9" s="246">
        <f t="shared" ref="C9:H9" si="1">C5+C8</f>
        <v>1206</v>
      </c>
      <c r="D9" s="246">
        <f t="shared" si="1"/>
        <v>916</v>
      </c>
      <c r="E9" s="246">
        <f t="shared" si="1"/>
        <v>684</v>
      </c>
      <c r="F9" s="246">
        <f t="shared" si="1"/>
        <v>73</v>
      </c>
      <c r="G9" s="246">
        <f t="shared" si="1"/>
        <v>14</v>
      </c>
      <c r="H9" s="246">
        <f t="shared" si="1"/>
        <v>0</v>
      </c>
      <c r="I9" s="247">
        <f>SUM(B9:H9)</f>
        <v>2893</v>
      </c>
    </row>
    <row r="10" spans="1:10" ht="48.75" customHeight="1" x14ac:dyDescent="0.2">
      <c r="A10" s="245" t="s">
        <v>180</v>
      </c>
      <c r="B10" s="384">
        <v>0</v>
      </c>
      <c r="C10" s="384">
        <f>'Jan-21 replaced'!C73</f>
        <v>1199</v>
      </c>
      <c r="D10" s="384">
        <f>'Jan-21 replaced'!D73</f>
        <v>908</v>
      </c>
      <c r="E10" s="384">
        <f>'Jan-21 replaced'!E73</f>
        <v>677</v>
      </c>
      <c r="F10" s="384">
        <f>'Jan-21 replaced'!F73</f>
        <v>73</v>
      </c>
      <c r="G10" s="384">
        <f>'Jan-21 replaced'!G73</f>
        <v>14</v>
      </c>
      <c r="H10" s="384">
        <f>'Jan-21 replaced'!H73</f>
        <v>0</v>
      </c>
      <c r="I10" s="385">
        <f>SUM(B10:H10)</f>
        <v>2871</v>
      </c>
      <c r="J10" s="386"/>
    </row>
    <row r="11" spans="1:10" ht="48.75" customHeight="1" x14ac:dyDescent="0.2">
      <c r="A11" s="250" t="s">
        <v>181</v>
      </c>
      <c r="B11" s="387" t="s">
        <v>264</v>
      </c>
      <c r="C11" s="387">
        <f>C10/C9*100</f>
        <v>99.419568822553899</v>
      </c>
      <c r="D11" s="387">
        <f t="shared" ref="D11:I11" si="2">D10/D9*100</f>
        <v>99.126637554585145</v>
      </c>
      <c r="E11" s="387">
        <f t="shared" si="2"/>
        <v>98.976608187134502</v>
      </c>
      <c r="F11" s="387">
        <f t="shared" si="2"/>
        <v>100</v>
      </c>
      <c r="G11" s="387">
        <f>G10/G9*100</f>
        <v>100</v>
      </c>
      <c r="H11" s="387" t="s">
        <v>264</v>
      </c>
      <c r="I11" s="387">
        <f t="shared" si="2"/>
        <v>99.239543726235752</v>
      </c>
      <c r="J11" s="386"/>
    </row>
    <row r="12" spans="1:10" ht="48.75" customHeight="1" x14ac:dyDescent="0.2">
      <c r="A12" s="250" t="s">
        <v>182</v>
      </c>
      <c r="B12" s="384">
        <f t="shared" ref="B12:H12" si="3">B9-B10</f>
        <v>0</v>
      </c>
      <c r="C12" s="384">
        <f t="shared" si="3"/>
        <v>7</v>
      </c>
      <c r="D12" s="384">
        <f t="shared" si="3"/>
        <v>8</v>
      </c>
      <c r="E12" s="384">
        <f t="shared" si="3"/>
        <v>7</v>
      </c>
      <c r="F12" s="384">
        <f t="shared" si="3"/>
        <v>0</v>
      </c>
      <c r="G12" s="384">
        <f t="shared" si="3"/>
        <v>0</v>
      </c>
      <c r="H12" s="384">
        <f t="shared" si="3"/>
        <v>0</v>
      </c>
      <c r="I12" s="385">
        <f>SUM(B12:H12)</f>
        <v>22</v>
      </c>
      <c r="J12" s="386"/>
    </row>
    <row r="15" spans="1:10" ht="15.75" x14ac:dyDescent="0.25">
      <c r="A15" s="389" t="s">
        <v>202</v>
      </c>
      <c r="B15" s="389"/>
      <c r="C15" s="390"/>
      <c r="D15" s="390"/>
      <c r="E15" s="390"/>
      <c r="F15" s="390"/>
      <c r="G15" s="390"/>
      <c r="H15" s="389" t="s">
        <v>204</v>
      </c>
    </row>
    <row r="16" spans="1:10" ht="21.75" customHeight="1" x14ac:dyDescent="0.25">
      <c r="A16" s="389" t="s">
        <v>203</v>
      </c>
      <c r="B16" s="389"/>
      <c r="C16" s="390"/>
      <c r="D16" s="390"/>
      <c r="E16" s="390"/>
      <c r="F16" s="391"/>
      <c r="G16" s="391"/>
      <c r="H16" s="392" t="s">
        <v>40</v>
      </c>
      <c r="I16" s="353"/>
      <c r="J16" s="353"/>
    </row>
    <row r="17" spans="6:10" ht="18.75" x14ac:dyDescent="0.2">
      <c r="F17" s="353"/>
      <c r="G17" s="354"/>
      <c r="H17" s="388"/>
      <c r="I17" s="353"/>
      <c r="J17" s="353"/>
    </row>
    <row r="18" spans="6:10" ht="18.75" x14ac:dyDescent="0.2">
      <c r="F18" s="353"/>
      <c r="G18" s="355"/>
      <c r="H18" s="355"/>
      <c r="I18" s="353"/>
      <c r="J18" s="353"/>
    </row>
    <row r="19" spans="6:10" ht="18.75" x14ac:dyDescent="0.2">
      <c r="F19" s="353"/>
      <c r="G19" s="355"/>
      <c r="H19" s="355"/>
      <c r="I19" s="353"/>
      <c r="J19" s="353"/>
    </row>
    <row r="20" spans="6:10" ht="18.75" x14ac:dyDescent="0.2">
      <c r="F20" s="353"/>
      <c r="G20" s="355"/>
      <c r="H20" s="355"/>
      <c r="I20" s="353"/>
      <c r="J20" s="353"/>
    </row>
    <row r="21" spans="6:10" ht="18.75" x14ac:dyDescent="0.2">
      <c r="F21" s="353"/>
      <c r="G21" s="355"/>
      <c r="H21" s="355"/>
      <c r="I21" s="353"/>
      <c r="J21" s="353"/>
    </row>
    <row r="22" spans="6:10" ht="18.75" x14ac:dyDescent="0.2">
      <c r="F22" s="353"/>
      <c r="G22" s="355"/>
      <c r="H22" s="355"/>
      <c r="I22" s="353"/>
      <c r="J22" s="353"/>
    </row>
    <row r="23" spans="6:10" ht="18.75" x14ac:dyDescent="0.2">
      <c r="F23" s="353"/>
      <c r="G23" s="355"/>
      <c r="H23" s="355"/>
      <c r="I23" s="353"/>
      <c r="J23" s="353"/>
    </row>
    <row r="24" spans="6:10" x14ac:dyDescent="0.2">
      <c r="F24" s="353"/>
      <c r="G24" s="353"/>
      <c r="H24" s="353"/>
      <c r="I24" s="353"/>
      <c r="J24" s="353"/>
    </row>
    <row r="25" spans="6:10" x14ac:dyDescent="0.2">
      <c r="F25" s="353"/>
      <c r="G25" s="353"/>
      <c r="H25" s="353"/>
      <c r="I25" s="353"/>
      <c r="J25" s="353"/>
    </row>
    <row r="26" spans="6:10" x14ac:dyDescent="0.2">
      <c r="F26" s="353"/>
      <c r="G26" s="353"/>
      <c r="H26" s="353"/>
      <c r="I26" s="353"/>
      <c r="J26" s="353"/>
    </row>
    <row r="27" spans="6:10" x14ac:dyDescent="0.2">
      <c r="F27" s="353"/>
      <c r="G27" s="353"/>
      <c r="H27" s="353"/>
      <c r="I27" s="353"/>
      <c r="J27" s="353"/>
    </row>
    <row r="28" spans="6:10" x14ac:dyDescent="0.2">
      <c r="F28" s="353"/>
      <c r="G28" s="353"/>
      <c r="H28" s="353"/>
      <c r="I28" s="353"/>
      <c r="J28" s="353"/>
    </row>
    <row r="29" spans="6:10" x14ac:dyDescent="0.2">
      <c r="F29" s="353"/>
      <c r="G29" s="353"/>
      <c r="H29" s="353"/>
      <c r="I29" s="353"/>
      <c r="J29" s="353"/>
    </row>
    <row r="30" spans="6:10" x14ac:dyDescent="0.2">
      <c r="F30" s="353"/>
      <c r="G30" s="353"/>
      <c r="H30" s="353"/>
      <c r="I30" s="353"/>
      <c r="J30" s="353"/>
    </row>
    <row r="31" spans="6:10" x14ac:dyDescent="0.2">
      <c r="F31" s="353"/>
      <c r="G31" s="353"/>
      <c r="H31" s="353"/>
      <c r="I31" s="353"/>
      <c r="J31" s="353"/>
    </row>
    <row r="32" spans="6:10" x14ac:dyDescent="0.2">
      <c r="F32" s="353"/>
      <c r="G32" s="353"/>
      <c r="H32" s="353"/>
      <c r="I32" s="353"/>
      <c r="J32" s="353"/>
    </row>
    <row r="33" spans="6:10" x14ac:dyDescent="0.2">
      <c r="F33" s="353"/>
      <c r="G33" s="353"/>
      <c r="H33" s="353"/>
      <c r="I33" s="353"/>
      <c r="J33" s="353"/>
    </row>
  </sheetData>
  <mergeCells count="1">
    <mergeCell ref="A2:I2"/>
  </mergeCells>
  <pageMargins left="0.7" right="0.7" top="0.75" bottom="0.75" header="0.3" footer="0.3"/>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view="pageBreakPreview" zoomScale="28" zoomScaleNormal="21" zoomScaleSheetLayoutView="28" zoomScalePageLayoutView="32" workbookViewId="0">
      <pane xSplit="2" ySplit="5" topLeftCell="C6" activePane="bottomRight" state="frozen"/>
      <selection pane="topRight" activeCell="C1" sqref="C1"/>
      <selection pane="bottomLeft" activeCell="A6" sqref="A6"/>
      <selection pane="bottomRight" activeCell="C3" sqref="C3:AF4"/>
    </sheetView>
  </sheetViews>
  <sheetFormatPr defaultRowHeight="33" x14ac:dyDescent="0.2"/>
  <cols>
    <col min="1" max="1" width="15.5703125" style="10" customWidth="1"/>
    <col min="2" max="2" width="49" style="10" customWidth="1"/>
    <col min="3" max="3" width="11.28515625" style="11" customWidth="1"/>
    <col min="4" max="4" width="14.140625" style="11" customWidth="1"/>
    <col min="5" max="5" width="16" style="11" customWidth="1"/>
    <col min="6" max="6" width="18.140625" style="11" customWidth="1"/>
    <col min="7" max="7" width="17.85546875" style="11" customWidth="1"/>
    <col min="8" max="8" width="23.7109375" style="11" customWidth="1"/>
    <col min="9" max="9" width="17.7109375" style="11" customWidth="1"/>
    <col min="10" max="10" width="20.85546875" style="11" customWidth="1"/>
    <col min="11" max="11" width="19.140625" style="11" customWidth="1"/>
    <col min="12" max="12" width="18.7109375" style="11" customWidth="1"/>
    <col min="13" max="13" width="24.5703125" style="11" customWidth="1"/>
    <col min="14" max="14" width="19" style="11" customWidth="1"/>
    <col min="15" max="15" width="21.7109375" style="11" customWidth="1"/>
    <col min="16" max="16" width="17.85546875" style="11" customWidth="1"/>
    <col min="17" max="17" width="21" style="11" customWidth="1"/>
    <col min="18" max="18" width="12.140625" style="11" customWidth="1"/>
    <col min="19" max="19" width="21.140625" style="11" customWidth="1"/>
    <col min="20" max="20" width="19.5703125" style="11" customWidth="1"/>
    <col min="21" max="21" width="18.85546875" style="11" customWidth="1"/>
    <col min="22" max="22" width="21.140625" style="11" customWidth="1"/>
    <col min="23" max="23" width="11.140625" style="11" customWidth="1"/>
    <col min="24" max="24" width="15" style="11" customWidth="1"/>
    <col min="25" max="25" width="18" style="11" customWidth="1"/>
    <col min="26" max="26" width="17.5703125" style="11" customWidth="1"/>
    <col min="27" max="27" width="15" style="11" customWidth="1"/>
    <col min="28" max="28" width="20.7109375" style="11" customWidth="1"/>
    <col min="29" max="29" width="26.7109375" style="11" bestFit="1" customWidth="1"/>
    <col min="30" max="30" width="18" style="11" bestFit="1" customWidth="1"/>
    <col min="31" max="31" width="22.7109375" style="11" customWidth="1"/>
    <col min="32" max="32" width="29" style="11" customWidth="1"/>
    <col min="33" max="33" width="22.42578125" style="11" customWidth="1"/>
    <col min="34" max="34" width="19.42578125" style="55" customWidth="1"/>
    <col min="35" max="35" width="22.85546875" style="11" customWidth="1"/>
    <col min="36" max="36" width="21.28515625" style="11" customWidth="1"/>
    <col min="37" max="37" width="23" style="11" customWidth="1"/>
    <col min="38" max="38" width="25.85546875" style="11" customWidth="1"/>
    <col min="39" max="39" width="42.140625" style="11" customWidth="1"/>
    <col min="40" max="40" width="43.28515625" style="11" customWidth="1"/>
    <col min="41" max="41" width="18.140625" style="11" customWidth="1"/>
    <col min="42" max="42" width="14.140625" style="11" customWidth="1"/>
    <col min="43" max="43" width="9.140625" style="11"/>
    <col min="44" max="44" width="15" style="11" customWidth="1"/>
    <col min="45" max="16384" width="9.140625" style="11"/>
  </cols>
  <sheetData>
    <row r="1" spans="1:42" s="16" customFormat="1" ht="48" customHeight="1" x14ac:dyDescent="0.2">
      <c r="A1" s="670" t="s">
        <v>86</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88"/>
      <c r="AH1" s="55"/>
    </row>
    <row r="2" spans="1:42" s="86" customFormat="1" ht="66.75" customHeight="1" x14ac:dyDescent="0.2">
      <c r="A2" s="67" t="s">
        <v>170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48" t="s">
        <v>126</v>
      </c>
      <c r="AF2" s="648"/>
      <c r="AG2" s="83"/>
      <c r="AH2" s="649"/>
      <c r="AI2" s="649"/>
      <c r="AJ2" s="649"/>
      <c r="AK2" s="649"/>
      <c r="AL2" s="649"/>
    </row>
    <row r="3" spans="1:42" s="55" customFormat="1" ht="38.25" customHeight="1" x14ac:dyDescent="0.2">
      <c r="A3" s="645" t="s">
        <v>0</v>
      </c>
      <c r="B3" s="645" t="s">
        <v>1</v>
      </c>
      <c r="C3" s="645" t="s">
        <v>95</v>
      </c>
      <c r="D3" s="645"/>
      <c r="E3" s="645"/>
      <c r="F3" s="645"/>
      <c r="G3" s="645" t="s">
        <v>96</v>
      </c>
      <c r="H3" s="645"/>
      <c r="I3" s="645"/>
      <c r="J3" s="645"/>
      <c r="K3" s="645" t="s">
        <v>97</v>
      </c>
      <c r="L3" s="645"/>
      <c r="M3" s="645"/>
      <c r="N3" s="645"/>
      <c r="O3" s="645" t="s">
        <v>98</v>
      </c>
      <c r="P3" s="645"/>
      <c r="Q3" s="645"/>
      <c r="R3" s="645"/>
      <c r="S3" s="645" t="s">
        <v>99</v>
      </c>
      <c r="T3" s="645"/>
      <c r="U3" s="645"/>
      <c r="V3" s="645"/>
      <c r="W3" s="645" t="s">
        <v>100</v>
      </c>
      <c r="X3" s="645"/>
      <c r="Y3" s="645"/>
      <c r="Z3" s="645"/>
      <c r="AA3" s="645" t="s">
        <v>101</v>
      </c>
      <c r="AB3" s="645"/>
      <c r="AC3" s="645"/>
      <c r="AD3" s="645"/>
      <c r="AE3" s="645"/>
      <c r="AF3" s="645"/>
      <c r="AG3" s="84"/>
      <c r="AH3" s="61"/>
      <c r="AI3" s="61"/>
    </row>
    <row r="4" spans="1:42" s="86" customFormat="1" ht="38.25" customHeight="1" x14ac:dyDescent="0.2">
      <c r="A4" s="645"/>
      <c r="B4" s="645"/>
      <c r="C4" s="645" t="s">
        <v>58</v>
      </c>
      <c r="D4" s="645"/>
      <c r="E4" s="645" t="s">
        <v>57</v>
      </c>
      <c r="F4" s="645"/>
      <c r="G4" s="645" t="s">
        <v>58</v>
      </c>
      <c r="H4" s="645"/>
      <c r="I4" s="645" t="s">
        <v>57</v>
      </c>
      <c r="J4" s="645"/>
      <c r="K4" s="645" t="s">
        <v>58</v>
      </c>
      <c r="L4" s="645"/>
      <c r="M4" s="645" t="s">
        <v>57</v>
      </c>
      <c r="N4" s="645"/>
      <c r="O4" s="645" t="s">
        <v>58</v>
      </c>
      <c r="P4" s="645"/>
      <c r="Q4" s="645" t="s">
        <v>57</v>
      </c>
      <c r="R4" s="645"/>
      <c r="S4" s="645" t="s">
        <v>58</v>
      </c>
      <c r="T4" s="645"/>
      <c r="U4" s="645" t="s">
        <v>57</v>
      </c>
      <c r="V4" s="645"/>
      <c r="W4" s="645" t="s">
        <v>58</v>
      </c>
      <c r="X4" s="645"/>
      <c r="Y4" s="645" t="s">
        <v>57</v>
      </c>
      <c r="Z4" s="645"/>
      <c r="AA4" s="645" t="s">
        <v>58</v>
      </c>
      <c r="AB4" s="645"/>
      <c r="AC4" s="645"/>
      <c r="AD4" s="645" t="s">
        <v>57</v>
      </c>
      <c r="AE4" s="645"/>
      <c r="AF4" s="645"/>
      <c r="AG4" s="84"/>
      <c r="AH4" s="61"/>
      <c r="AI4" s="61"/>
      <c r="AJ4" s="61"/>
      <c r="AK4" s="61"/>
    </row>
    <row r="5" spans="1:42" s="86" customFormat="1" ht="38.25" customHeight="1" x14ac:dyDescent="0.2">
      <c r="A5" s="645"/>
      <c r="B5" s="645"/>
      <c r="C5" s="85" t="s">
        <v>18</v>
      </c>
      <c r="D5" s="85" t="s">
        <v>19</v>
      </c>
      <c r="E5" s="85" t="s">
        <v>18</v>
      </c>
      <c r="F5" s="85" t="s">
        <v>19</v>
      </c>
      <c r="G5" s="85" t="s">
        <v>18</v>
      </c>
      <c r="H5" s="85" t="s">
        <v>19</v>
      </c>
      <c r="I5" s="85" t="s">
        <v>18</v>
      </c>
      <c r="J5" s="85" t="s">
        <v>19</v>
      </c>
      <c r="K5" s="85" t="s">
        <v>18</v>
      </c>
      <c r="L5" s="85" t="s">
        <v>19</v>
      </c>
      <c r="M5" s="85" t="s">
        <v>18</v>
      </c>
      <c r="N5" s="85" t="s">
        <v>19</v>
      </c>
      <c r="O5" s="85" t="s">
        <v>18</v>
      </c>
      <c r="P5" s="85" t="s">
        <v>19</v>
      </c>
      <c r="Q5" s="85" t="s">
        <v>18</v>
      </c>
      <c r="R5" s="85" t="s">
        <v>19</v>
      </c>
      <c r="S5" s="85" t="s">
        <v>18</v>
      </c>
      <c r="T5" s="85" t="s">
        <v>19</v>
      </c>
      <c r="U5" s="85" t="s">
        <v>18</v>
      </c>
      <c r="V5" s="85" t="s">
        <v>19</v>
      </c>
      <c r="W5" s="85" t="s">
        <v>18</v>
      </c>
      <c r="X5" s="85" t="s">
        <v>19</v>
      </c>
      <c r="Y5" s="85" t="s">
        <v>18</v>
      </c>
      <c r="Z5" s="85" t="s">
        <v>19</v>
      </c>
      <c r="AA5" s="85" t="s">
        <v>18</v>
      </c>
      <c r="AB5" s="85" t="s">
        <v>19</v>
      </c>
      <c r="AC5" s="85" t="s">
        <v>16</v>
      </c>
      <c r="AD5" s="85" t="s">
        <v>18</v>
      </c>
      <c r="AE5" s="85" t="s">
        <v>19</v>
      </c>
      <c r="AF5" s="85" t="s">
        <v>16</v>
      </c>
      <c r="AG5" s="84"/>
      <c r="AH5" s="61"/>
      <c r="AI5" s="61"/>
      <c r="AJ5" s="61"/>
      <c r="AK5" s="61"/>
    </row>
    <row r="6" spans="1:42" s="55" customFormat="1" ht="42.75" customHeight="1" x14ac:dyDescent="0.2">
      <c r="A6" s="63">
        <v>1</v>
      </c>
      <c r="B6" s="63" t="s">
        <v>84</v>
      </c>
      <c r="C6" s="65">
        <v>0</v>
      </c>
      <c r="D6" s="65">
        <v>0</v>
      </c>
      <c r="E6" s="65">
        <v>0</v>
      </c>
      <c r="F6" s="65">
        <v>0</v>
      </c>
      <c r="G6" s="65">
        <v>0</v>
      </c>
      <c r="H6" s="65">
        <v>0</v>
      </c>
      <c r="I6" s="65">
        <v>0</v>
      </c>
      <c r="J6" s="65">
        <v>0</v>
      </c>
      <c r="K6" s="65">
        <v>1</v>
      </c>
      <c r="L6" s="65">
        <v>0</v>
      </c>
      <c r="M6" s="65">
        <v>8</v>
      </c>
      <c r="N6" s="65">
        <v>0</v>
      </c>
      <c r="O6" s="65">
        <v>3</v>
      </c>
      <c r="P6" s="65">
        <v>0</v>
      </c>
      <c r="Q6" s="65">
        <v>54</v>
      </c>
      <c r="R6" s="65">
        <v>0</v>
      </c>
      <c r="S6" s="65">
        <v>3</v>
      </c>
      <c r="T6" s="65">
        <v>0</v>
      </c>
      <c r="U6" s="65">
        <v>10</v>
      </c>
      <c r="V6" s="65">
        <v>0</v>
      </c>
      <c r="W6" s="65">
        <v>0</v>
      </c>
      <c r="X6" s="65">
        <v>0</v>
      </c>
      <c r="Y6" s="65">
        <v>0</v>
      </c>
      <c r="Z6" s="65">
        <v>0</v>
      </c>
      <c r="AA6" s="65">
        <f>C6+G6+K6+O6+S6+W6</f>
        <v>7</v>
      </c>
      <c r="AB6" s="65">
        <f>D6+H6+L6+P6+T6+X6</f>
        <v>0</v>
      </c>
      <c r="AC6" s="65">
        <f>AA6+AB6</f>
        <v>7</v>
      </c>
      <c r="AD6" s="65">
        <f>E6+I6+M6+Q6+U6+Y6</f>
        <v>72</v>
      </c>
      <c r="AE6" s="65">
        <f>F6+J6+N6+R6+V6+Z6</f>
        <v>0</v>
      </c>
      <c r="AF6" s="65">
        <f t="shared" ref="AF6:AF23" si="0">AD6+AE6</f>
        <v>72</v>
      </c>
      <c r="AG6" s="47"/>
      <c r="AH6" s="62"/>
      <c r="AI6" s="62"/>
      <c r="AJ6" s="62"/>
      <c r="AK6" s="62"/>
      <c r="AM6" s="56"/>
      <c r="AN6" s="56"/>
      <c r="AO6" s="56"/>
      <c r="AP6" s="56"/>
    </row>
    <row r="7" spans="1:42" s="55" customFormat="1" ht="42.75" customHeight="1" x14ac:dyDescent="0.2">
      <c r="A7" s="63">
        <v>2</v>
      </c>
      <c r="B7" s="63" t="s">
        <v>51</v>
      </c>
      <c r="C7" s="65">
        <v>0</v>
      </c>
      <c r="D7" s="65">
        <v>0</v>
      </c>
      <c r="E7" s="65">
        <v>0</v>
      </c>
      <c r="F7" s="65">
        <v>0</v>
      </c>
      <c r="G7" s="65">
        <v>0</v>
      </c>
      <c r="H7" s="65">
        <v>0</v>
      </c>
      <c r="I7" s="65">
        <v>0</v>
      </c>
      <c r="J7" s="65">
        <v>0</v>
      </c>
      <c r="K7" s="65">
        <v>2</v>
      </c>
      <c r="L7" s="65">
        <v>0</v>
      </c>
      <c r="M7" s="65">
        <v>24</v>
      </c>
      <c r="N7" s="65">
        <v>0</v>
      </c>
      <c r="O7" s="65">
        <v>8</v>
      </c>
      <c r="P7" s="65">
        <v>0</v>
      </c>
      <c r="Q7" s="65">
        <v>112</v>
      </c>
      <c r="R7" s="65">
        <v>0</v>
      </c>
      <c r="S7" s="65">
        <v>1</v>
      </c>
      <c r="T7" s="65">
        <v>0</v>
      </c>
      <c r="U7" s="65">
        <v>13</v>
      </c>
      <c r="V7" s="65">
        <v>0</v>
      </c>
      <c r="W7" s="65">
        <v>0</v>
      </c>
      <c r="X7" s="65">
        <v>0</v>
      </c>
      <c r="Y7" s="65">
        <v>0</v>
      </c>
      <c r="Z7" s="65">
        <v>0</v>
      </c>
      <c r="AA7" s="65">
        <f>C7+G7+K7+O7+S7+W7</f>
        <v>11</v>
      </c>
      <c r="AB7" s="65">
        <f>D7+H7+L7+P7+T7+X7</f>
        <v>0</v>
      </c>
      <c r="AC7" s="65">
        <f>AA7+AB7</f>
        <v>11</v>
      </c>
      <c r="AD7" s="65">
        <f>E7+I7+M7+Q7+U7+Y7</f>
        <v>149</v>
      </c>
      <c r="AE7" s="65">
        <f>F7+J7+N7+R7+V7+Z7</f>
        <v>0</v>
      </c>
      <c r="AF7" s="65">
        <f t="shared" si="0"/>
        <v>149</v>
      </c>
      <c r="AG7" s="47"/>
      <c r="AH7" s="62"/>
      <c r="AI7" s="62"/>
      <c r="AJ7" s="62"/>
      <c r="AK7" s="62"/>
      <c r="AM7" s="56"/>
      <c r="AN7" s="56"/>
      <c r="AO7" s="56"/>
      <c r="AP7" s="56"/>
    </row>
    <row r="8" spans="1:42" s="55" customFormat="1" ht="42.75" customHeight="1" x14ac:dyDescent="0.2">
      <c r="A8" s="63">
        <v>3</v>
      </c>
      <c r="B8" s="63" t="s">
        <v>81</v>
      </c>
      <c r="C8" s="65">
        <v>0</v>
      </c>
      <c r="D8" s="65">
        <v>0</v>
      </c>
      <c r="E8" s="65">
        <v>9</v>
      </c>
      <c r="F8" s="65">
        <v>0</v>
      </c>
      <c r="G8" s="65">
        <v>0</v>
      </c>
      <c r="H8" s="65">
        <v>0</v>
      </c>
      <c r="I8" s="65">
        <v>6</v>
      </c>
      <c r="J8" s="65">
        <v>0</v>
      </c>
      <c r="K8" s="65">
        <v>0</v>
      </c>
      <c r="L8" s="65">
        <v>0</v>
      </c>
      <c r="M8" s="65">
        <v>84</v>
      </c>
      <c r="N8" s="65">
        <v>0</v>
      </c>
      <c r="O8" s="65">
        <v>0</v>
      </c>
      <c r="P8" s="65">
        <v>0</v>
      </c>
      <c r="Q8" s="65">
        <v>84</v>
      </c>
      <c r="R8" s="65">
        <v>0</v>
      </c>
      <c r="S8" s="65">
        <v>0</v>
      </c>
      <c r="T8" s="65">
        <v>0</v>
      </c>
      <c r="U8" s="65">
        <v>0</v>
      </c>
      <c r="V8" s="65">
        <v>0</v>
      </c>
      <c r="W8" s="65">
        <v>0</v>
      </c>
      <c r="X8" s="65">
        <v>0</v>
      </c>
      <c r="Y8" s="65">
        <v>0</v>
      </c>
      <c r="Z8" s="65">
        <v>0</v>
      </c>
      <c r="AA8" s="65">
        <f t="shared" ref="AA8:AA51" si="1">C8+G8+K8+O8+S8+W8</f>
        <v>0</v>
      </c>
      <c r="AB8" s="65">
        <f t="shared" ref="AB8:AB51" si="2">D8+H8+L8+P8+T8+X8</f>
        <v>0</v>
      </c>
      <c r="AC8" s="65">
        <f t="shared" ref="AC8:AC51" si="3">AA8+AB8</f>
        <v>0</v>
      </c>
      <c r="AD8" s="65">
        <f t="shared" ref="AD8:AD50" si="4">E8+I8+M8+Q8+U8+Y8</f>
        <v>183</v>
      </c>
      <c r="AE8" s="65">
        <f t="shared" ref="AE8:AE50" si="5">F8+J8+N8+R8+V8+Z8</f>
        <v>0</v>
      </c>
      <c r="AF8" s="65">
        <f t="shared" si="0"/>
        <v>183</v>
      </c>
      <c r="AG8" s="47"/>
      <c r="AH8" s="62"/>
      <c r="AI8" s="62"/>
      <c r="AJ8" s="62"/>
      <c r="AK8" s="62"/>
      <c r="AM8" s="56"/>
      <c r="AN8" s="56"/>
      <c r="AO8" s="56"/>
      <c r="AP8" s="56"/>
    </row>
    <row r="9" spans="1:42" s="86" customFormat="1" ht="42.75" customHeight="1" x14ac:dyDescent="0.2">
      <c r="A9" s="748" t="s">
        <v>56</v>
      </c>
      <c r="B9" s="749"/>
      <c r="C9" s="66">
        <f>SUM(C6:C8)</f>
        <v>0</v>
      </c>
      <c r="D9" s="66">
        <f t="shared" ref="D9:Z9" si="6">SUM(D6:D8)</f>
        <v>0</v>
      </c>
      <c r="E9" s="66">
        <f t="shared" si="6"/>
        <v>9</v>
      </c>
      <c r="F9" s="66">
        <f t="shared" si="6"/>
        <v>0</v>
      </c>
      <c r="G9" s="66">
        <f t="shared" si="6"/>
        <v>0</v>
      </c>
      <c r="H9" s="66">
        <f t="shared" si="6"/>
        <v>0</v>
      </c>
      <c r="I9" s="66">
        <f t="shared" si="6"/>
        <v>6</v>
      </c>
      <c r="J9" s="66">
        <f t="shared" si="6"/>
        <v>0</v>
      </c>
      <c r="K9" s="66">
        <f t="shared" si="6"/>
        <v>3</v>
      </c>
      <c r="L9" s="66">
        <f t="shared" si="6"/>
        <v>0</v>
      </c>
      <c r="M9" s="66">
        <f t="shared" si="6"/>
        <v>116</v>
      </c>
      <c r="N9" s="66">
        <f t="shared" si="6"/>
        <v>0</v>
      </c>
      <c r="O9" s="66">
        <f t="shared" si="6"/>
        <v>11</v>
      </c>
      <c r="P9" s="66">
        <f t="shared" si="6"/>
        <v>0</v>
      </c>
      <c r="Q9" s="66">
        <f t="shared" si="6"/>
        <v>250</v>
      </c>
      <c r="R9" s="66">
        <f t="shared" si="6"/>
        <v>0</v>
      </c>
      <c r="S9" s="66">
        <f t="shared" si="6"/>
        <v>4</v>
      </c>
      <c r="T9" s="66">
        <f t="shared" si="6"/>
        <v>0</v>
      </c>
      <c r="U9" s="66">
        <f t="shared" si="6"/>
        <v>23</v>
      </c>
      <c r="V9" s="66">
        <f t="shared" si="6"/>
        <v>0</v>
      </c>
      <c r="W9" s="66">
        <f t="shared" si="6"/>
        <v>0</v>
      </c>
      <c r="X9" s="66">
        <f t="shared" si="6"/>
        <v>0</v>
      </c>
      <c r="Y9" s="66">
        <f t="shared" si="6"/>
        <v>0</v>
      </c>
      <c r="Z9" s="66">
        <f t="shared" si="6"/>
        <v>0</v>
      </c>
      <c r="AA9" s="66">
        <f>C9+G9+K9+O9+S9+W9</f>
        <v>18</v>
      </c>
      <c r="AB9" s="66">
        <f>D9+H9+L9+P9+T9+X9</f>
        <v>0</v>
      </c>
      <c r="AC9" s="66">
        <f>AA9+AB9</f>
        <v>18</v>
      </c>
      <c r="AD9" s="66">
        <f>E9+I9+M9+Q9+U9+Y9</f>
        <v>404</v>
      </c>
      <c r="AE9" s="66">
        <f>F9+J9+N9+R9+V9+Z9</f>
        <v>0</v>
      </c>
      <c r="AF9" s="66">
        <f t="shared" si="0"/>
        <v>404</v>
      </c>
      <c r="AG9" s="89"/>
      <c r="AH9" s="61"/>
      <c r="AI9" s="61"/>
      <c r="AJ9" s="61"/>
      <c r="AK9" s="61"/>
      <c r="AM9" s="44"/>
      <c r="AN9" s="44"/>
      <c r="AO9" s="44"/>
      <c r="AP9" s="44"/>
    </row>
    <row r="10" spans="1:42" s="55" customFormat="1" ht="42.75" customHeight="1" x14ac:dyDescent="0.2">
      <c r="A10" s="63">
        <v>4</v>
      </c>
      <c r="B10" s="63" t="s">
        <v>48</v>
      </c>
      <c r="C10" s="65">
        <v>0</v>
      </c>
      <c r="D10" s="65">
        <v>0</v>
      </c>
      <c r="E10" s="65">
        <v>0</v>
      </c>
      <c r="F10" s="65">
        <v>0</v>
      </c>
      <c r="G10" s="65">
        <v>1</v>
      </c>
      <c r="H10" s="65"/>
      <c r="I10" s="65">
        <v>4</v>
      </c>
      <c r="J10" s="65">
        <v>0</v>
      </c>
      <c r="K10" s="65"/>
      <c r="L10" s="65"/>
      <c r="M10" s="65">
        <v>26</v>
      </c>
      <c r="N10" s="65">
        <v>0</v>
      </c>
      <c r="O10" s="65">
        <v>11</v>
      </c>
      <c r="P10" s="65"/>
      <c r="Q10" s="65">
        <v>147</v>
      </c>
      <c r="R10" s="65">
        <v>0</v>
      </c>
      <c r="S10" s="65"/>
      <c r="T10" s="65"/>
      <c r="U10" s="65">
        <v>18</v>
      </c>
      <c r="V10" s="65">
        <v>0</v>
      </c>
      <c r="W10" s="65">
        <v>2</v>
      </c>
      <c r="X10" s="65"/>
      <c r="Y10" s="65">
        <v>3</v>
      </c>
      <c r="Z10" s="65">
        <v>0</v>
      </c>
      <c r="AA10" s="65">
        <f t="shared" si="1"/>
        <v>14</v>
      </c>
      <c r="AB10" s="65">
        <f t="shared" si="2"/>
        <v>0</v>
      </c>
      <c r="AC10" s="65">
        <f t="shared" si="3"/>
        <v>14</v>
      </c>
      <c r="AD10" s="65">
        <f t="shared" si="4"/>
        <v>198</v>
      </c>
      <c r="AE10" s="65">
        <f t="shared" si="5"/>
        <v>0</v>
      </c>
      <c r="AF10" s="65">
        <f t="shared" si="0"/>
        <v>198</v>
      </c>
      <c r="AG10" s="47"/>
      <c r="AH10" s="62"/>
      <c r="AI10" s="62"/>
      <c r="AJ10" s="62"/>
      <c r="AK10" s="62"/>
      <c r="AM10" s="56"/>
      <c r="AN10" s="56"/>
      <c r="AO10" s="56"/>
      <c r="AP10" s="56"/>
    </row>
    <row r="11" spans="1:42" s="55" customFormat="1" ht="42.75" customHeight="1" x14ac:dyDescent="0.2">
      <c r="A11" s="63">
        <v>5</v>
      </c>
      <c r="B11" s="63" t="s">
        <v>49</v>
      </c>
      <c r="C11" s="65">
        <v>0</v>
      </c>
      <c r="D11" s="65">
        <v>0</v>
      </c>
      <c r="E11" s="65">
        <v>0</v>
      </c>
      <c r="F11" s="65">
        <v>0</v>
      </c>
      <c r="G11" s="65"/>
      <c r="H11" s="65"/>
      <c r="I11" s="65">
        <v>2</v>
      </c>
      <c r="J11" s="65">
        <v>0</v>
      </c>
      <c r="K11" s="65">
        <v>1</v>
      </c>
      <c r="L11" s="65"/>
      <c r="M11" s="65">
        <v>23</v>
      </c>
      <c r="N11" s="65">
        <v>0</v>
      </c>
      <c r="O11" s="65">
        <v>15</v>
      </c>
      <c r="P11" s="65"/>
      <c r="Q11" s="65">
        <v>105</v>
      </c>
      <c r="R11" s="65">
        <v>0</v>
      </c>
      <c r="S11" s="65"/>
      <c r="T11" s="65"/>
      <c r="U11" s="65">
        <v>12</v>
      </c>
      <c r="V11" s="65">
        <v>0</v>
      </c>
      <c r="W11" s="65"/>
      <c r="X11" s="65"/>
      <c r="Y11" s="65">
        <v>0</v>
      </c>
      <c r="Z11" s="65">
        <v>0</v>
      </c>
      <c r="AA11" s="65">
        <f t="shared" si="1"/>
        <v>16</v>
      </c>
      <c r="AB11" s="65">
        <f t="shared" si="2"/>
        <v>0</v>
      </c>
      <c r="AC11" s="65">
        <f t="shared" si="3"/>
        <v>16</v>
      </c>
      <c r="AD11" s="65">
        <f t="shared" si="4"/>
        <v>142</v>
      </c>
      <c r="AE11" s="65">
        <f t="shared" si="5"/>
        <v>0</v>
      </c>
      <c r="AF11" s="65">
        <f t="shared" si="0"/>
        <v>142</v>
      </c>
      <c r="AG11" s="47"/>
      <c r="AH11" s="62"/>
      <c r="AI11" s="62"/>
      <c r="AJ11" s="62"/>
      <c r="AK11" s="62"/>
      <c r="AM11" s="56"/>
      <c r="AN11" s="56"/>
      <c r="AO11" s="56"/>
      <c r="AP11" s="56"/>
    </row>
    <row r="12" spans="1:42" s="55" customFormat="1" ht="42.75" customHeight="1" x14ac:dyDescent="0.2">
      <c r="A12" s="63">
        <v>6</v>
      </c>
      <c r="B12" s="63" t="s">
        <v>20</v>
      </c>
      <c r="C12" s="65">
        <v>0</v>
      </c>
      <c r="D12" s="65">
        <v>0</v>
      </c>
      <c r="E12" s="65">
        <v>0</v>
      </c>
      <c r="F12" s="65">
        <v>0</v>
      </c>
      <c r="G12" s="65"/>
      <c r="H12" s="65"/>
      <c r="I12" s="65">
        <v>2</v>
      </c>
      <c r="J12" s="65">
        <v>0</v>
      </c>
      <c r="K12" s="65"/>
      <c r="L12" s="65"/>
      <c r="M12" s="65">
        <v>40</v>
      </c>
      <c r="N12" s="65">
        <v>0</v>
      </c>
      <c r="O12" s="65">
        <v>11</v>
      </c>
      <c r="P12" s="65"/>
      <c r="Q12" s="65">
        <v>178</v>
      </c>
      <c r="R12" s="65">
        <v>0</v>
      </c>
      <c r="S12" s="65">
        <v>1</v>
      </c>
      <c r="T12" s="65"/>
      <c r="U12" s="65">
        <v>10</v>
      </c>
      <c r="V12" s="65">
        <v>0</v>
      </c>
      <c r="W12" s="65"/>
      <c r="X12" s="65"/>
      <c r="Y12" s="65">
        <v>0</v>
      </c>
      <c r="Z12" s="65">
        <v>0</v>
      </c>
      <c r="AA12" s="65">
        <f t="shared" si="1"/>
        <v>12</v>
      </c>
      <c r="AB12" s="65">
        <f t="shared" si="2"/>
        <v>0</v>
      </c>
      <c r="AC12" s="65">
        <f t="shared" si="3"/>
        <v>12</v>
      </c>
      <c r="AD12" s="65">
        <f t="shared" si="4"/>
        <v>230</v>
      </c>
      <c r="AE12" s="65">
        <f t="shared" si="5"/>
        <v>0</v>
      </c>
      <c r="AF12" s="65">
        <f t="shared" si="0"/>
        <v>230</v>
      </c>
      <c r="AG12" s="47"/>
      <c r="AH12" s="62"/>
      <c r="AI12" s="62"/>
      <c r="AJ12" s="62"/>
      <c r="AK12" s="62"/>
      <c r="AM12" s="56"/>
      <c r="AN12" s="56"/>
      <c r="AO12" s="56"/>
      <c r="AP12" s="56"/>
    </row>
    <row r="13" spans="1:42" s="86" customFormat="1" ht="42.75" customHeight="1" x14ac:dyDescent="0.2">
      <c r="A13" s="746" t="s">
        <v>21</v>
      </c>
      <c r="B13" s="747"/>
      <c r="C13" s="66">
        <f>SUM(C10:C12)</f>
        <v>0</v>
      </c>
      <c r="D13" s="66">
        <f t="shared" ref="D13:Z13" si="7">SUM(D10:D12)</f>
        <v>0</v>
      </c>
      <c r="E13" s="66">
        <f t="shared" si="7"/>
        <v>0</v>
      </c>
      <c r="F13" s="66">
        <f t="shared" si="7"/>
        <v>0</v>
      </c>
      <c r="G13" s="66">
        <f t="shared" si="7"/>
        <v>1</v>
      </c>
      <c r="H13" s="66">
        <f t="shared" si="7"/>
        <v>0</v>
      </c>
      <c r="I13" s="66">
        <f t="shared" si="7"/>
        <v>8</v>
      </c>
      <c r="J13" s="66">
        <f t="shared" si="7"/>
        <v>0</v>
      </c>
      <c r="K13" s="66">
        <f t="shared" si="7"/>
        <v>1</v>
      </c>
      <c r="L13" s="66">
        <f t="shared" si="7"/>
        <v>0</v>
      </c>
      <c r="M13" s="66">
        <f t="shared" si="7"/>
        <v>89</v>
      </c>
      <c r="N13" s="66">
        <f t="shared" si="7"/>
        <v>0</v>
      </c>
      <c r="O13" s="66">
        <f t="shared" si="7"/>
        <v>37</v>
      </c>
      <c r="P13" s="66">
        <f t="shared" si="7"/>
        <v>0</v>
      </c>
      <c r="Q13" s="66">
        <f t="shared" si="7"/>
        <v>430</v>
      </c>
      <c r="R13" s="66">
        <f t="shared" si="7"/>
        <v>0</v>
      </c>
      <c r="S13" s="66">
        <f t="shared" si="7"/>
        <v>1</v>
      </c>
      <c r="T13" s="66">
        <f t="shared" si="7"/>
        <v>0</v>
      </c>
      <c r="U13" s="66">
        <f t="shared" si="7"/>
        <v>40</v>
      </c>
      <c r="V13" s="66">
        <f t="shared" si="7"/>
        <v>0</v>
      </c>
      <c r="W13" s="66">
        <f t="shared" si="7"/>
        <v>2</v>
      </c>
      <c r="X13" s="66">
        <f t="shared" si="7"/>
        <v>0</v>
      </c>
      <c r="Y13" s="66">
        <f t="shared" si="7"/>
        <v>3</v>
      </c>
      <c r="Z13" s="66">
        <f t="shared" si="7"/>
        <v>0</v>
      </c>
      <c r="AA13" s="66">
        <f t="shared" si="1"/>
        <v>42</v>
      </c>
      <c r="AB13" s="66">
        <f t="shared" si="2"/>
        <v>0</v>
      </c>
      <c r="AC13" s="66">
        <f t="shared" si="3"/>
        <v>42</v>
      </c>
      <c r="AD13" s="66">
        <f t="shared" si="4"/>
        <v>570</v>
      </c>
      <c r="AE13" s="66">
        <f t="shared" si="5"/>
        <v>0</v>
      </c>
      <c r="AF13" s="66">
        <f t="shared" si="0"/>
        <v>570</v>
      </c>
      <c r="AG13" s="48"/>
      <c r="AH13" s="61"/>
      <c r="AI13" s="61"/>
      <c r="AJ13" s="61"/>
      <c r="AK13" s="61"/>
      <c r="AM13" s="44"/>
      <c r="AN13" s="44"/>
      <c r="AO13" s="44"/>
      <c r="AP13" s="44"/>
    </row>
    <row r="14" spans="1:42" s="86" customFormat="1" ht="42.75" customHeight="1" x14ac:dyDescent="0.2">
      <c r="A14" s="641" t="s">
        <v>148</v>
      </c>
      <c r="B14" s="642"/>
      <c r="C14" s="66">
        <f>C9+C13</f>
        <v>0</v>
      </c>
      <c r="D14" s="66">
        <f t="shared" ref="D14:Z14" si="8">D9+D13</f>
        <v>0</v>
      </c>
      <c r="E14" s="66">
        <f t="shared" si="8"/>
        <v>9</v>
      </c>
      <c r="F14" s="66">
        <f t="shared" si="8"/>
        <v>0</v>
      </c>
      <c r="G14" s="66">
        <f t="shared" si="8"/>
        <v>1</v>
      </c>
      <c r="H14" s="66">
        <f t="shared" si="8"/>
        <v>0</v>
      </c>
      <c r="I14" s="66">
        <f t="shared" si="8"/>
        <v>14</v>
      </c>
      <c r="J14" s="66">
        <f t="shared" si="8"/>
        <v>0</v>
      </c>
      <c r="K14" s="66">
        <f t="shared" si="8"/>
        <v>4</v>
      </c>
      <c r="L14" s="66">
        <f t="shared" si="8"/>
        <v>0</v>
      </c>
      <c r="M14" s="66">
        <f t="shared" si="8"/>
        <v>205</v>
      </c>
      <c r="N14" s="66">
        <f t="shared" si="8"/>
        <v>0</v>
      </c>
      <c r="O14" s="66">
        <f t="shared" si="8"/>
        <v>48</v>
      </c>
      <c r="P14" s="66">
        <f t="shared" si="8"/>
        <v>0</v>
      </c>
      <c r="Q14" s="66">
        <f t="shared" si="8"/>
        <v>680</v>
      </c>
      <c r="R14" s="66">
        <f t="shared" si="8"/>
        <v>0</v>
      </c>
      <c r="S14" s="66">
        <f t="shared" si="8"/>
        <v>5</v>
      </c>
      <c r="T14" s="66">
        <f t="shared" si="8"/>
        <v>0</v>
      </c>
      <c r="U14" s="66">
        <f t="shared" si="8"/>
        <v>63</v>
      </c>
      <c r="V14" s="66">
        <f t="shared" si="8"/>
        <v>0</v>
      </c>
      <c r="W14" s="66">
        <f t="shared" si="8"/>
        <v>2</v>
      </c>
      <c r="X14" s="66">
        <f t="shared" si="8"/>
        <v>0</v>
      </c>
      <c r="Y14" s="66">
        <f t="shared" si="8"/>
        <v>3</v>
      </c>
      <c r="Z14" s="66">
        <f t="shared" si="8"/>
        <v>0</v>
      </c>
      <c r="AA14" s="66">
        <f t="shared" si="1"/>
        <v>60</v>
      </c>
      <c r="AB14" s="66">
        <f t="shared" si="2"/>
        <v>0</v>
      </c>
      <c r="AC14" s="66">
        <f t="shared" si="3"/>
        <v>60</v>
      </c>
      <c r="AD14" s="66">
        <f>E14+I14+M14+Q14+U14+Y14</f>
        <v>974</v>
      </c>
      <c r="AE14" s="66">
        <f t="shared" si="5"/>
        <v>0</v>
      </c>
      <c r="AF14" s="66">
        <f t="shared" si="0"/>
        <v>974</v>
      </c>
      <c r="AG14" s="48">
        <f>AF9+AF13</f>
        <v>974</v>
      </c>
      <c r="AH14" s="61"/>
      <c r="AI14" s="61"/>
      <c r="AJ14" s="61"/>
      <c r="AK14" s="61"/>
      <c r="AM14" s="44"/>
      <c r="AN14" s="44"/>
      <c r="AO14" s="44"/>
      <c r="AP14" s="44"/>
    </row>
    <row r="15" spans="1:42" s="55" customFormat="1" ht="42.75" customHeight="1" x14ac:dyDescent="0.2">
      <c r="A15" s="63">
        <v>7</v>
      </c>
      <c r="B15" s="63" t="s">
        <v>46</v>
      </c>
      <c r="C15" s="65">
        <v>0</v>
      </c>
      <c r="D15" s="65">
        <v>0</v>
      </c>
      <c r="E15" s="65">
        <v>0</v>
      </c>
      <c r="F15" s="65">
        <v>0</v>
      </c>
      <c r="G15" s="65">
        <v>0</v>
      </c>
      <c r="H15" s="65">
        <v>0</v>
      </c>
      <c r="I15" s="65">
        <v>1</v>
      </c>
      <c r="J15" s="65">
        <v>0</v>
      </c>
      <c r="K15" s="65">
        <v>0</v>
      </c>
      <c r="L15" s="65">
        <v>0</v>
      </c>
      <c r="M15" s="65">
        <v>18</v>
      </c>
      <c r="N15" s="65">
        <v>0</v>
      </c>
      <c r="O15" s="65">
        <v>0</v>
      </c>
      <c r="P15" s="65">
        <v>0</v>
      </c>
      <c r="Q15" s="65">
        <v>78</v>
      </c>
      <c r="R15" s="65">
        <v>0</v>
      </c>
      <c r="S15" s="65">
        <v>0</v>
      </c>
      <c r="T15" s="65">
        <v>0</v>
      </c>
      <c r="U15" s="65">
        <v>1</v>
      </c>
      <c r="V15" s="65">
        <v>0</v>
      </c>
      <c r="W15" s="65">
        <v>0</v>
      </c>
      <c r="X15" s="65">
        <v>0</v>
      </c>
      <c r="Y15" s="65">
        <v>13</v>
      </c>
      <c r="Z15" s="65">
        <v>0</v>
      </c>
      <c r="AA15" s="65">
        <f t="shared" si="1"/>
        <v>0</v>
      </c>
      <c r="AB15" s="65">
        <f t="shared" si="2"/>
        <v>0</v>
      </c>
      <c r="AC15" s="65">
        <f t="shared" si="3"/>
        <v>0</v>
      </c>
      <c r="AD15" s="65">
        <f t="shared" si="4"/>
        <v>111</v>
      </c>
      <c r="AE15" s="65">
        <f t="shared" si="5"/>
        <v>0</v>
      </c>
      <c r="AF15" s="65">
        <f t="shared" si="0"/>
        <v>111</v>
      </c>
      <c r="AG15" s="47"/>
      <c r="AH15" s="62"/>
      <c r="AI15" s="62"/>
      <c r="AJ15" s="62"/>
      <c r="AK15" s="62"/>
      <c r="AM15" s="56"/>
      <c r="AN15" s="56"/>
      <c r="AO15" s="56"/>
      <c r="AP15" s="56"/>
    </row>
    <row r="16" spans="1:42" s="55" customFormat="1" ht="42.75" customHeight="1" x14ac:dyDescent="0.2">
      <c r="A16" s="63">
        <v>8</v>
      </c>
      <c r="B16" s="63" t="s">
        <v>157</v>
      </c>
      <c r="C16" s="65">
        <v>0</v>
      </c>
      <c r="D16" s="65">
        <v>0</v>
      </c>
      <c r="E16" s="65">
        <v>0</v>
      </c>
      <c r="F16" s="65">
        <v>0</v>
      </c>
      <c r="G16" s="65">
        <v>0</v>
      </c>
      <c r="H16" s="65">
        <v>0</v>
      </c>
      <c r="I16" s="65">
        <v>8</v>
      </c>
      <c r="J16" s="65">
        <v>0</v>
      </c>
      <c r="K16" s="65">
        <v>1</v>
      </c>
      <c r="L16" s="65">
        <v>0</v>
      </c>
      <c r="M16" s="65">
        <v>40</v>
      </c>
      <c r="N16" s="65">
        <v>0</v>
      </c>
      <c r="O16" s="65">
        <v>9</v>
      </c>
      <c r="P16" s="65">
        <v>0</v>
      </c>
      <c r="Q16" s="65">
        <v>113</v>
      </c>
      <c r="R16" s="65">
        <v>0</v>
      </c>
      <c r="S16" s="65">
        <v>0</v>
      </c>
      <c r="T16" s="65">
        <v>0</v>
      </c>
      <c r="U16" s="65">
        <v>0</v>
      </c>
      <c r="V16" s="65">
        <v>0</v>
      </c>
      <c r="W16" s="65">
        <v>0</v>
      </c>
      <c r="X16" s="65">
        <v>0</v>
      </c>
      <c r="Y16" s="65">
        <v>0</v>
      </c>
      <c r="Z16" s="65">
        <v>0</v>
      </c>
      <c r="AA16" s="65">
        <f t="shared" si="1"/>
        <v>10</v>
      </c>
      <c r="AB16" s="65">
        <f t="shared" si="2"/>
        <v>0</v>
      </c>
      <c r="AC16" s="65">
        <f t="shared" si="3"/>
        <v>10</v>
      </c>
      <c r="AD16" s="65">
        <f t="shared" si="4"/>
        <v>161</v>
      </c>
      <c r="AE16" s="65">
        <f t="shared" si="5"/>
        <v>0</v>
      </c>
      <c r="AF16" s="65">
        <f t="shared" si="0"/>
        <v>161</v>
      </c>
      <c r="AG16" s="47"/>
      <c r="AH16" s="62"/>
      <c r="AI16" s="62"/>
      <c r="AJ16" s="62"/>
      <c r="AK16" s="62"/>
      <c r="AM16" s="56"/>
      <c r="AN16" s="56"/>
      <c r="AO16" s="56"/>
      <c r="AP16" s="56"/>
    </row>
    <row r="17" spans="1:42" s="55" customFormat="1" ht="42.75" customHeight="1" x14ac:dyDescent="0.2">
      <c r="A17" s="63">
        <v>8</v>
      </c>
      <c r="B17" s="63" t="s">
        <v>47</v>
      </c>
      <c r="C17" s="65">
        <v>0</v>
      </c>
      <c r="D17" s="65">
        <v>0</v>
      </c>
      <c r="E17" s="65">
        <v>1</v>
      </c>
      <c r="F17" s="65">
        <v>0</v>
      </c>
      <c r="G17" s="65">
        <v>0</v>
      </c>
      <c r="H17" s="65">
        <v>0</v>
      </c>
      <c r="I17" s="65">
        <v>4</v>
      </c>
      <c r="J17" s="65">
        <v>0</v>
      </c>
      <c r="K17" s="65">
        <v>6</v>
      </c>
      <c r="L17" s="65">
        <v>0</v>
      </c>
      <c r="M17" s="65">
        <v>51</v>
      </c>
      <c r="N17" s="65">
        <v>0</v>
      </c>
      <c r="O17" s="65">
        <v>8</v>
      </c>
      <c r="P17" s="65">
        <v>0</v>
      </c>
      <c r="Q17" s="65">
        <v>126</v>
      </c>
      <c r="R17" s="65">
        <v>0</v>
      </c>
      <c r="S17" s="65">
        <v>0</v>
      </c>
      <c r="T17" s="65">
        <v>0</v>
      </c>
      <c r="U17" s="65">
        <v>0</v>
      </c>
      <c r="V17" s="65">
        <v>0</v>
      </c>
      <c r="W17" s="65">
        <v>0</v>
      </c>
      <c r="X17" s="65">
        <v>0</v>
      </c>
      <c r="Y17" s="65">
        <v>7</v>
      </c>
      <c r="Z17" s="65">
        <v>0</v>
      </c>
      <c r="AA17" s="65">
        <f>C17+G17+K17+O17+S17+W17</f>
        <v>14</v>
      </c>
      <c r="AB17" s="65">
        <f>D17+H17+L17+P17+T17+X17</f>
        <v>0</v>
      </c>
      <c r="AC17" s="65">
        <f>AA17+AB17</f>
        <v>14</v>
      </c>
      <c r="AD17" s="65">
        <f>E17+I17+M17+Q17+U17+Y17</f>
        <v>189</v>
      </c>
      <c r="AE17" s="65">
        <f>F17+J17+N17+R17+V17+Z17</f>
        <v>0</v>
      </c>
      <c r="AF17" s="65">
        <f t="shared" si="0"/>
        <v>189</v>
      </c>
      <c r="AG17" s="47"/>
      <c r="AH17" s="62"/>
      <c r="AI17" s="62"/>
      <c r="AJ17" s="62"/>
      <c r="AK17" s="62"/>
      <c r="AM17" s="56"/>
      <c r="AN17" s="56"/>
      <c r="AO17" s="56"/>
      <c r="AP17" s="56"/>
    </row>
    <row r="18" spans="1:42" s="55" customFormat="1" ht="42.75" customHeight="1" x14ac:dyDescent="0.2">
      <c r="A18" s="63">
        <v>9</v>
      </c>
      <c r="B18" s="63" t="s">
        <v>50</v>
      </c>
      <c r="C18" s="65">
        <v>0</v>
      </c>
      <c r="D18" s="65">
        <v>0</v>
      </c>
      <c r="E18" s="65">
        <v>0</v>
      </c>
      <c r="F18" s="65">
        <v>0</v>
      </c>
      <c r="G18" s="65">
        <v>0</v>
      </c>
      <c r="H18" s="65">
        <v>0</v>
      </c>
      <c r="I18" s="65">
        <v>0</v>
      </c>
      <c r="J18" s="65">
        <v>0</v>
      </c>
      <c r="K18" s="65">
        <v>0</v>
      </c>
      <c r="L18" s="65">
        <v>0</v>
      </c>
      <c r="M18" s="65">
        <v>2</v>
      </c>
      <c r="N18" s="65">
        <v>0</v>
      </c>
      <c r="O18" s="65">
        <v>6</v>
      </c>
      <c r="P18" s="65">
        <v>0</v>
      </c>
      <c r="Q18" s="65">
        <v>28</v>
      </c>
      <c r="R18" s="65">
        <v>0</v>
      </c>
      <c r="S18" s="65">
        <v>0</v>
      </c>
      <c r="T18" s="65">
        <v>0</v>
      </c>
      <c r="U18" s="65">
        <v>1</v>
      </c>
      <c r="V18" s="65">
        <v>0</v>
      </c>
      <c r="W18" s="65">
        <v>1</v>
      </c>
      <c r="X18" s="65">
        <v>0</v>
      </c>
      <c r="Y18" s="65">
        <v>20</v>
      </c>
      <c r="Z18" s="65">
        <v>0</v>
      </c>
      <c r="AA18" s="65">
        <f t="shared" si="1"/>
        <v>7</v>
      </c>
      <c r="AB18" s="65">
        <f t="shared" si="2"/>
        <v>0</v>
      </c>
      <c r="AC18" s="65">
        <f t="shared" si="3"/>
        <v>7</v>
      </c>
      <c r="AD18" s="65">
        <f t="shared" si="4"/>
        <v>51</v>
      </c>
      <c r="AE18" s="65">
        <f t="shared" si="5"/>
        <v>0</v>
      </c>
      <c r="AF18" s="65">
        <f t="shared" si="0"/>
        <v>51</v>
      </c>
      <c r="AG18" s="47"/>
      <c r="AH18" s="62"/>
      <c r="AI18" s="62"/>
      <c r="AJ18" s="62"/>
      <c r="AK18" s="62"/>
      <c r="AM18" s="56"/>
      <c r="AN18" s="56"/>
      <c r="AO18" s="56"/>
      <c r="AP18" s="74"/>
    </row>
    <row r="19" spans="1:42" s="86" customFormat="1" ht="42.75" customHeight="1" x14ac:dyDescent="0.2">
      <c r="A19" s="746" t="s">
        <v>55</v>
      </c>
      <c r="B19" s="747"/>
      <c r="C19" s="66">
        <f>SUM(C15:C18)</f>
        <v>0</v>
      </c>
      <c r="D19" s="66">
        <f t="shared" ref="D19:Z19" si="9">SUM(D15:D18)</f>
        <v>0</v>
      </c>
      <c r="E19" s="66">
        <f t="shared" si="9"/>
        <v>1</v>
      </c>
      <c r="F19" s="66">
        <f t="shared" si="9"/>
        <v>0</v>
      </c>
      <c r="G19" s="66">
        <f t="shared" si="9"/>
        <v>0</v>
      </c>
      <c r="H19" s="66">
        <f t="shared" si="9"/>
        <v>0</v>
      </c>
      <c r="I19" s="66">
        <f t="shared" si="9"/>
        <v>13</v>
      </c>
      <c r="J19" s="66">
        <f t="shared" si="9"/>
        <v>0</v>
      </c>
      <c r="K19" s="66">
        <f t="shared" si="9"/>
        <v>7</v>
      </c>
      <c r="L19" s="66">
        <f t="shared" si="9"/>
        <v>0</v>
      </c>
      <c r="M19" s="66">
        <f t="shared" si="9"/>
        <v>111</v>
      </c>
      <c r="N19" s="66">
        <f t="shared" si="9"/>
        <v>0</v>
      </c>
      <c r="O19" s="66">
        <f t="shared" si="9"/>
        <v>23</v>
      </c>
      <c r="P19" s="66">
        <f t="shared" si="9"/>
        <v>0</v>
      </c>
      <c r="Q19" s="66">
        <f t="shared" si="9"/>
        <v>345</v>
      </c>
      <c r="R19" s="66">
        <f t="shared" si="9"/>
        <v>0</v>
      </c>
      <c r="S19" s="66">
        <f t="shared" si="9"/>
        <v>0</v>
      </c>
      <c r="T19" s="66">
        <f t="shared" si="9"/>
        <v>0</v>
      </c>
      <c r="U19" s="66">
        <f t="shared" si="9"/>
        <v>2</v>
      </c>
      <c r="V19" s="66">
        <f t="shared" si="9"/>
        <v>0</v>
      </c>
      <c r="W19" s="66">
        <f t="shared" si="9"/>
        <v>1</v>
      </c>
      <c r="X19" s="66">
        <f t="shared" si="9"/>
        <v>0</v>
      </c>
      <c r="Y19" s="66">
        <f t="shared" si="9"/>
        <v>40</v>
      </c>
      <c r="Z19" s="66">
        <f t="shared" si="9"/>
        <v>0</v>
      </c>
      <c r="AA19" s="66">
        <f t="shared" si="1"/>
        <v>31</v>
      </c>
      <c r="AB19" s="66">
        <f t="shared" si="2"/>
        <v>0</v>
      </c>
      <c r="AC19" s="66">
        <f t="shared" si="3"/>
        <v>31</v>
      </c>
      <c r="AD19" s="66">
        <f t="shared" si="4"/>
        <v>512</v>
      </c>
      <c r="AE19" s="66">
        <f t="shared" si="5"/>
        <v>0</v>
      </c>
      <c r="AF19" s="66">
        <f t="shared" si="0"/>
        <v>512</v>
      </c>
      <c r="AG19" s="89"/>
      <c r="AH19" s="61"/>
      <c r="AI19" s="61"/>
      <c r="AJ19" s="61"/>
      <c r="AK19" s="61"/>
      <c r="AM19" s="44"/>
      <c r="AN19" s="44"/>
      <c r="AO19" s="44"/>
      <c r="AP19" s="75"/>
    </row>
    <row r="20" spans="1:42" s="182" customFormat="1" ht="42.75" customHeight="1" x14ac:dyDescent="0.2">
      <c r="A20" s="178">
        <v>10</v>
      </c>
      <c r="B20" s="178" t="s">
        <v>52</v>
      </c>
      <c r="C20" s="179"/>
      <c r="D20" s="179"/>
      <c r="E20" s="179">
        <v>1</v>
      </c>
      <c r="F20" s="179"/>
      <c r="G20" s="179"/>
      <c r="H20" s="179"/>
      <c r="I20" s="179"/>
      <c r="J20" s="179"/>
      <c r="K20" s="179">
        <v>6</v>
      </c>
      <c r="L20" s="179"/>
      <c r="M20" s="179">
        <v>79</v>
      </c>
      <c r="N20" s="179"/>
      <c r="O20" s="179">
        <v>9</v>
      </c>
      <c r="P20" s="179"/>
      <c r="Q20" s="179">
        <v>127</v>
      </c>
      <c r="R20" s="179"/>
      <c r="S20" s="179">
        <v>1</v>
      </c>
      <c r="T20" s="179"/>
      <c r="U20" s="179">
        <v>21</v>
      </c>
      <c r="V20" s="179"/>
      <c r="W20" s="179"/>
      <c r="X20" s="179"/>
      <c r="Y20" s="179"/>
      <c r="Z20" s="179"/>
      <c r="AA20" s="179">
        <f t="shared" si="1"/>
        <v>16</v>
      </c>
      <c r="AB20" s="179">
        <f t="shared" si="2"/>
        <v>0</v>
      </c>
      <c r="AC20" s="179">
        <f t="shared" si="3"/>
        <v>16</v>
      </c>
      <c r="AD20" s="179">
        <f t="shared" si="4"/>
        <v>228</v>
      </c>
      <c r="AE20" s="179">
        <f t="shared" si="5"/>
        <v>0</v>
      </c>
      <c r="AF20" s="179">
        <f t="shared" si="0"/>
        <v>228</v>
      </c>
      <c r="AG20" s="180"/>
      <c r="AH20" s="181"/>
      <c r="AI20" s="181"/>
      <c r="AJ20" s="181"/>
      <c r="AK20" s="181"/>
      <c r="AM20" s="183"/>
      <c r="AN20" s="183"/>
      <c r="AO20" s="183"/>
      <c r="AP20" s="183"/>
    </row>
    <row r="21" spans="1:42" s="182" customFormat="1" ht="42.75" customHeight="1" x14ac:dyDescent="0.2">
      <c r="A21" s="178">
        <v>11</v>
      </c>
      <c r="B21" s="178" t="s">
        <v>53</v>
      </c>
      <c r="C21" s="184"/>
      <c r="D21" s="184"/>
      <c r="E21" s="184"/>
      <c r="F21" s="184"/>
      <c r="G21" s="184"/>
      <c r="H21" s="184"/>
      <c r="I21" s="184"/>
      <c r="J21" s="184"/>
      <c r="K21" s="184">
        <v>1</v>
      </c>
      <c r="L21" s="184"/>
      <c r="M21" s="184">
        <v>17</v>
      </c>
      <c r="N21" s="184"/>
      <c r="O21" s="184">
        <v>1</v>
      </c>
      <c r="P21" s="184"/>
      <c r="Q21" s="184">
        <v>58</v>
      </c>
      <c r="R21" s="184"/>
      <c r="S21" s="184"/>
      <c r="T21" s="184"/>
      <c r="U21" s="184">
        <v>21</v>
      </c>
      <c r="V21" s="184"/>
      <c r="W21" s="184"/>
      <c r="X21" s="184"/>
      <c r="Y21" s="184"/>
      <c r="Z21" s="184"/>
      <c r="AA21" s="184">
        <f t="shared" si="1"/>
        <v>2</v>
      </c>
      <c r="AB21" s="184">
        <f t="shared" si="2"/>
        <v>0</v>
      </c>
      <c r="AC21" s="184">
        <f t="shared" si="3"/>
        <v>2</v>
      </c>
      <c r="AD21" s="184">
        <f t="shared" si="4"/>
        <v>96</v>
      </c>
      <c r="AE21" s="184">
        <f t="shared" si="5"/>
        <v>0</v>
      </c>
      <c r="AF21" s="184">
        <f t="shared" si="0"/>
        <v>96</v>
      </c>
      <c r="AG21" s="180"/>
      <c r="AH21" s="181"/>
      <c r="AI21" s="181"/>
      <c r="AJ21" s="181"/>
      <c r="AK21" s="181"/>
      <c r="AM21" s="183"/>
      <c r="AN21" s="183"/>
      <c r="AO21" s="183"/>
      <c r="AP21" s="183"/>
    </row>
    <row r="22" spans="1:42" s="182" customFormat="1" ht="42.75" customHeight="1" x14ac:dyDescent="0.2">
      <c r="A22" s="178">
        <v>12</v>
      </c>
      <c r="B22" s="178" t="s">
        <v>54</v>
      </c>
      <c r="C22" s="184">
        <v>1</v>
      </c>
      <c r="D22" s="184"/>
      <c r="E22" s="184">
        <v>22</v>
      </c>
      <c r="F22" s="184"/>
      <c r="G22" s="184"/>
      <c r="H22" s="184"/>
      <c r="I22" s="184">
        <v>11</v>
      </c>
      <c r="J22" s="184"/>
      <c r="K22" s="184">
        <v>5</v>
      </c>
      <c r="L22" s="184"/>
      <c r="M22" s="184">
        <v>80</v>
      </c>
      <c r="N22" s="184"/>
      <c r="O22" s="184">
        <v>10</v>
      </c>
      <c r="P22" s="184"/>
      <c r="Q22" s="184">
        <v>147</v>
      </c>
      <c r="R22" s="184"/>
      <c r="S22" s="184"/>
      <c r="T22" s="184"/>
      <c r="U22" s="184">
        <v>6</v>
      </c>
      <c r="V22" s="184"/>
      <c r="W22" s="184"/>
      <c r="X22" s="184"/>
      <c r="Y22" s="184"/>
      <c r="Z22" s="184"/>
      <c r="AA22" s="184">
        <f t="shared" si="1"/>
        <v>16</v>
      </c>
      <c r="AB22" s="184">
        <f t="shared" si="2"/>
        <v>0</v>
      </c>
      <c r="AC22" s="184">
        <f t="shared" si="3"/>
        <v>16</v>
      </c>
      <c r="AD22" s="184">
        <f t="shared" si="4"/>
        <v>266</v>
      </c>
      <c r="AE22" s="184">
        <f t="shared" si="5"/>
        <v>0</v>
      </c>
      <c r="AF22" s="184">
        <f t="shared" si="0"/>
        <v>266</v>
      </c>
      <c r="AG22" s="180"/>
      <c r="AH22" s="181"/>
      <c r="AI22" s="181"/>
      <c r="AJ22" s="181"/>
      <c r="AK22" s="181"/>
      <c r="AM22" s="183"/>
      <c r="AN22" s="183"/>
      <c r="AO22" s="183"/>
      <c r="AP22" s="183"/>
    </row>
    <row r="23" spans="1:42" s="182" customFormat="1" ht="42.75" customHeight="1" x14ac:dyDescent="0.2">
      <c r="A23" s="185">
        <v>13</v>
      </c>
      <c r="B23" s="186" t="s">
        <v>160</v>
      </c>
      <c r="C23" s="184"/>
      <c r="D23" s="184"/>
      <c r="E23" s="184">
        <v>4</v>
      </c>
      <c r="F23" s="184"/>
      <c r="G23" s="184"/>
      <c r="H23" s="184"/>
      <c r="I23" s="184">
        <v>0</v>
      </c>
      <c r="J23" s="184"/>
      <c r="K23" s="184">
        <v>2</v>
      </c>
      <c r="L23" s="184"/>
      <c r="M23" s="184">
        <v>27</v>
      </c>
      <c r="N23" s="184"/>
      <c r="O23" s="184">
        <v>3</v>
      </c>
      <c r="P23" s="184"/>
      <c r="Q23" s="184">
        <v>23</v>
      </c>
      <c r="R23" s="184"/>
      <c r="S23" s="184"/>
      <c r="T23" s="184"/>
      <c r="U23" s="184">
        <v>3</v>
      </c>
      <c r="V23" s="184"/>
      <c r="W23" s="184"/>
      <c r="X23" s="184"/>
      <c r="Y23" s="184"/>
      <c r="Z23" s="184"/>
      <c r="AA23" s="184">
        <f>C23+G23+K23+O23+S23+W23</f>
        <v>5</v>
      </c>
      <c r="AB23" s="184">
        <f>D23+H23+L23+P23+T23+X23</f>
        <v>0</v>
      </c>
      <c r="AC23" s="184">
        <f>AA23+AB23</f>
        <v>5</v>
      </c>
      <c r="AD23" s="184">
        <f>E23+I23+M23+Q23+U23+Y23</f>
        <v>57</v>
      </c>
      <c r="AE23" s="184">
        <f>F23+J23+N23+R23+V23+Z23</f>
        <v>0</v>
      </c>
      <c r="AF23" s="184">
        <f t="shared" si="0"/>
        <v>57</v>
      </c>
      <c r="AG23" s="180"/>
      <c r="AH23" s="181"/>
      <c r="AI23" s="181"/>
      <c r="AJ23" s="181"/>
      <c r="AK23" s="181"/>
      <c r="AM23" s="183"/>
      <c r="AN23" s="183"/>
      <c r="AO23" s="183"/>
      <c r="AP23" s="183"/>
    </row>
    <row r="24" spans="1:42" s="86" customFormat="1" ht="42.75" customHeight="1" x14ac:dyDescent="0.2">
      <c r="A24" s="641" t="s">
        <v>22</v>
      </c>
      <c r="B24" s="642"/>
      <c r="C24" s="66">
        <f>SUM(C20:C23)</f>
        <v>1</v>
      </c>
      <c r="D24" s="66">
        <f t="shared" ref="D24:AB24" si="10">SUM(D20:D23)</f>
        <v>0</v>
      </c>
      <c r="E24" s="66">
        <f t="shared" si="10"/>
        <v>27</v>
      </c>
      <c r="F24" s="66">
        <f t="shared" si="10"/>
        <v>0</v>
      </c>
      <c r="G24" s="66">
        <f t="shared" si="10"/>
        <v>0</v>
      </c>
      <c r="H24" s="66">
        <f t="shared" si="10"/>
        <v>0</v>
      </c>
      <c r="I24" s="66">
        <f t="shared" si="10"/>
        <v>11</v>
      </c>
      <c r="J24" s="66">
        <f t="shared" si="10"/>
        <v>0</v>
      </c>
      <c r="K24" s="66">
        <f t="shared" si="10"/>
        <v>14</v>
      </c>
      <c r="L24" s="66">
        <f t="shared" si="10"/>
        <v>0</v>
      </c>
      <c r="M24" s="66">
        <f t="shared" si="10"/>
        <v>203</v>
      </c>
      <c r="N24" s="66">
        <f t="shared" si="10"/>
        <v>0</v>
      </c>
      <c r="O24" s="66">
        <f t="shared" si="10"/>
        <v>23</v>
      </c>
      <c r="P24" s="66">
        <f t="shared" si="10"/>
        <v>0</v>
      </c>
      <c r="Q24" s="66">
        <f t="shared" si="10"/>
        <v>355</v>
      </c>
      <c r="R24" s="66">
        <f t="shared" si="10"/>
        <v>0</v>
      </c>
      <c r="S24" s="66">
        <f t="shared" si="10"/>
        <v>1</v>
      </c>
      <c r="T24" s="66">
        <f t="shared" si="10"/>
        <v>0</v>
      </c>
      <c r="U24" s="66">
        <f t="shared" si="10"/>
        <v>51</v>
      </c>
      <c r="V24" s="66">
        <f t="shared" si="10"/>
        <v>0</v>
      </c>
      <c r="W24" s="66">
        <f t="shared" si="10"/>
        <v>0</v>
      </c>
      <c r="X24" s="66">
        <f t="shared" si="10"/>
        <v>0</v>
      </c>
      <c r="Y24" s="66">
        <f t="shared" si="10"/>
        <v>0</v>
      </c>
      <c r="Z24" s="66">
        <f t="shared" si="10"/>
        <v>0</v>
      </c>
      <c r="AA24" s="66">
        <f t="shared" si="10"/>
        <v>39</v>
      </c>
      <c r="AB24" s="66">
        <f t="shared" si="10"/>
        <v>0</v>
      </c>
      <c r="AC24" s="66">
        <f>SUM(AC20:AC23)</f>
        <v>39</v>
      </c>
      <c r="AD24" s="66">
        <f>SUM(AD20:AD23)</f>
        <v>647</v>
      </c>
      <c r="AE24" s="66">
        <f>SUM(AE20:AE23)</f>
        <v>0</v>
      </c>
      <c r="AF24" s="66">
        <f>SUM(AF20:AF23)</f>
        <v>647</v>
      </c>
      <c r="AG24" s="89"/>
      <c r="AH24" s="61"/>
      <c r="AI24" s="61"/>
      <c r="AJ24" s="61"/>
      <c r="AK24" s="61"/>
      <c r="AM24" s="44"/>
      <c r="AN24" s="44"/>
      <c r="AO24" s="44"/>
      <c r="AP24" s="44"/>
    </row>
    <row r="25" spans="1:42" s="86" customFormat="1" ht="42.75" customHeight="1" x14ac:dyDescent="0.2">
      <c r="A25" s="641" t="s">
        <v>149</v>
      </c>
      <c r="B25" s="642"/>
      <c r="C25" s="66">
        <f>C19+C24</f>
        <v>1</v>
      </c>
      <c r="D25" s="66">
        <f t="shared" ref="D25:Z25" si="11">D19+D24</f>
        <v>0</v>
      </c>
      <c r="E25" s="66">
        <f t="shared" si="11"/>
        <v>28</v>
      </c>
      <c r="F25" s="66">
        <f t="shared" si="11"/>
        <v>0</v>
      </c>
      <c r="G25" s="66">
        <f t="shared" si="11"/>
        <v>0</v>
      </c>
      <c r="H25" s="66">
        <f t="shared" si="11"/>
        <v>0</v>
      </c>
      <c r="I25" s="66">
        <f t="shared" si="11"/>
        <v>24</v>
      </c>
      <c r="J25" s="66">
        <f t="shared" si="11"/>
        <v>0</v>
      </c>
      <c r="K25" s="66">
        <f t="shared" si="11"/>
        <v>21</v>
      </c>
      <c r="L25" s="66">
        <f t="shared" si="11"/>
        <v>0</v>
      </c>
      <c r="M25" s="66">
        <f t="shared" si="11"/>
        <v>314</v>
      </c>
      <c r="N25" s="66">
        <f t="shared" si="11"/>
        <v>0</v>
      </c>
      <c r="O25" s="66">
        <f t="shared" si="11"/>
        <v>46</v>
      </c>
      <c r="P25" s="66">
        <f t="shared" si="11"/>
        <v>0</v>
      </c>
      <c r="Q25" s="66">
        <f t="shared" si="11"/>
        <v>700</v>
      </c>
      <c r="R25" s="66">
        <f t="shared" si="11"/>
        <v>0</v>
      </c>
      <c r="S25" s="66">
        <f t="shared" si="11"/>
        <v>1</v>
      </c>
      <c r="T25" s="66">
        <f t="shared" si="11"/>
        <v>0</v>
      </c>
      <c r="U25" s="66">
        <f t="shared" si="11"/>
        <v>53</v>
      </c>
      <c r="V25" s="66">
        <f t="shared" si="11"/>
        <v>0</v>
      </c>
      <c r="W25" s="66">
        <f t="shared" si="11"/>
        <v>1</v>
      </c>
      <c r="X25" s="66">
        <f t="shared" si="11"/>
        <v>0</v>
      </c>
      <c r="Y25" s="66">
        <f t="shared" si="11"/>
        <v>40</v>
      </c>
      <c r="Z25" s="66">
        <f t="shared" si="11"/>
        <v>0</v>
      </c>
      <c r="AA25" s="66">
        <f t="shared" si="1"/>
        <v>70</v>
      </c>
      <c r="AB25" s="66">
        <f t="shared" si="2"/>
        <v>0</v>
      </c>
      <c r="AC25" s="66">
        <f t="shared" si="3"/>
        <v>70</v>
      </c>
      <c r="AD25" s="66">
        <f t="shared" si="4"/>
        <v>1159</v>
      </c>
      <c r="AE25" s="66">
        <f t="shared" si="5"/>
        <v>0</v>
      </c>
      <c r="AF25" s="66">
        <f>AD25+AE25</f>
        <v>1159</v>
      </c>
      <c r="AG25" s="48">
        <f>AF19+AF24</f>
        <v>1159</v>
      </c>
      <c r="AH25" s="61"/>
      <c r="AI25" s="61"/>
      <c r="AJ25" s="61"/>
      <c r="AK25" s="61"/>
      <c r="AM25" s="44"/>
      <c r="AN25" s="44"/>
      <c r="AO25" s="44"/>
      <c r="AP25" s="44"/>
    </row>
    <row r="26" spans="1:42" s="55" customFormat="1" ht="42.75" customHeight="1" x14ac:dyDescent="0.2">
      <c r="A26" s="63">
        <v>13</v>
      </c>
      <c r="B26" s="63" t="s">
        <v>23</v>
      </c>
      <c r="C26" s="65">
        <v>3</v>
      </c>
      <c r="D26" s="65">
        <v>46</v>
      </c>
      <c r="E26" s="65">
        <v>59</v>
      </c>
      <c r="F26" s="65">
        <v>646</v>
      </c>
      <c r="G26" s="65">
        <v>5</v>
      </c>
      <c r="H26" s="65">
        <v>71</v>
      </c>
      <c r="I26" s="65">
        <v>74</v>
      </c>
      <c r="J26" s="65">
        <v>871</v>
      </c>
      <c r="K26" s="65">
        <v>2</v>
      </c>
      <c r="L26" s="65">
        <v>60</v>
      </c>
      <c r="M26" s="65">
        <v>53</v>
      </c>
      <c r="N26" s="65">
        <v>610</v>
      </c>
      <c r="O26" s="65">
        <v>1</v>
      </c>
      <c r="P26" s="65">
        <v>1</v>
      </c>
      <c r="Q26" s="65">
        <v>6</v>
      </c>
      <c r="R26" s="65">
        <v>29</v>
      </c>
      <c r="S26" s="65">
        <v>0</v>
      </c>
      <c r="T26" s="65">
        <v>0</v>
      </c>
      <c r="U26" s="65">
        <v>0</v>
      </c>
      <c r="V26" s="65">
        <v>0</v>
      </c>
      <c r="W26" s="65">
        <v>0</v>
      </c>
      <c r="X26" s="65">
        <v>0</v>
      </c>
      <c r="Y26" s="65">
        <v>0</v>
      </c>
      <c r="Z26" s="65">
        <v>0</v>
      </c>
      <c r="AA26" s="65">
        <f t="shared" si="1"/>
        <v>11</v>
      </c>
      <c r="AB26" s="65">
        <f t="shared" si="2"/>
        <v>178</v>
      </c>
      <c r="AC26" s="65">
        <f t="shared" si="3"/>
        <v>189</v>
      </c>
      <c r="AD26" s="65">
        <f t="shared" si="4"/>
        <v>192</v>
      </c>
      <c r="AE26" s="65">
        <f t="shared" si="5"/>
        <v>2156</v>
      </c>
      <c r="AF26" s="65">
        <f>AD26+AE26</f>
        <v>2348</v>
      </c>
      <c r="AG26" s="47"/>
      <c r="AH26" s="62"/>
      <c r="AI26" s="62"/>
      <c r="AJ26" s="62"/>
      <c r="AK26" s="62"/>
      <c r="AL26" s="62"/>
      <c r="AM26" s="56"/>
      <c r="AN26" s="56"/>
      <c r="AO26" s="56"/>
      <c r="AP26" s="56"/>
    </row>
    <row r="27" spans="1:42" s="55" customFormat="1" ht="42.75" customHeight="1" x14ac:dyDescent="0.2">
      <c r="A27" s="63">
        <v>14</v>
      </c>
      <c r="B27" s="63" t="s">
        <v>117</v>
      </c>
      <c r="C27" s="65">
        <v>10</v>
      </c>
      <c r="D27" s="65">
        <v>23</v>
      </c>
      <c r="E27" s="65">
        <v>84</v>
      </c>
      <c r="F27" s="65">
        <v>182</v>
      </c>
      <c r="G27" s="65">
        <v>15</v>
      </c>
      <c r="H27" s="65">
        <v>45</v>
      </c>
      <c r="I27" s="65">
        <v>130</v>
      </c>
      <c r="J27" s="65">
        <v>509</v>
      </c>
      <c r="K27" s="65">
        <v>16</v>
      </c>
      <c r="L27" s="65">
        <v>15</v>
      </c>
      <c r="M27" s="65">
        <v>168</v>
      </c>
      <c r="N27" s="65">
        <v>367</v>
      </c>
      <c r="O27" s="65">
        <v>0</v>
      </c>
      <c r="P27" s="65">
        <v>0</v>
      </c>
      <c r="Q27" s="65">
        <v>5</v>
      </c>
      <c r="R27" s="65">
        <v>9</v>
      </c>
      <c r="S27" s="65">
        <v>0</v>
      </c>
      <c r="T27" s="65">
        <v>0</v>
      </c>
      <c r="U27" s="65">
        <v>0</v>
      </c>
      <c r="V27" s="65">
        <v>0</v>
      </c>
      <c r="W27" s="65">
        <v>0</v>
      </c>
      <c r="X27" s="65">
        <v>0</v>
      </c>
      <c r="Y27" s="65">
        <v>0</v>
      </c>
      <c r="Z27" s="65">
        <v>0</v>
      </c>
      <c r="AA27" s="65">
        <f t="shared" si="1"/>
        <v>41</v>
      </c>
      <c r="AB27" s="65">
        <f t="shared" si="2"/>
        <v>83</v>
      </c>
      <c r="AC27" s="65">
        <f t="shared" si="3"/>
        <v>124</v>
      </c>
      <c r="AD27" s="65">
        <f t="shared" si="4"/>
        <v>387</v>
      </c>
      <c r="AE27" s="65">
        <f t="shared" si="5"/>
        <v>1067</v>
      </c>
      <c r="AF27" s="65">
        <f>AD27+AE27</f>
        <v>1454</v>
      </c>
      <c r="AG27" s="47"/>
      <c r="AH27" s="62"/>
      <c r="AI27" s="62"/>
      <c r="AJ27" s="62"/>
      <c r="AK27" s="62"/>
      <c r="AL27" s="62"/>
      <c r="AM27" s="56"/>
      <c r="AN27" s="56"/>
      <c r="AO27" s="56"/>
      <c r="AP27" s="56"/>
    </row>
    <row r="28" spans="1:42" s="86" customFormat="1" ht="42.75" customHeight="1" x14ac:dyDescent="0.2">
      <c r="A28" s="746" t="s">
        <v>89</v>
      </c>
      <c r="B28" s="747"/>
      <c r="C28" s="66">
        <f>C26+C27</f>
        <v>13</v>
      </c>
      <c r="D28" s="66">
        <f t="shared" ref="D28:Z28" si="12">D26+D27</f>
        <v>69</v>
      </c>
      <c r="E28" s="66">
        <f t="shared" si="12"/>
        <v>143</v>
      </c>
      <c r="F28" s="66">
        <f t="shared" si="12"/>
        <v>828</v>
      </c>
      <c r="G28" s="66">
        <f t="shared" si="12"/>
        <v>20</v>
      </c>
      <c r="H28" s="66">
        <f t="shared" si="12"/>
        <v>116</v>
      </c>
      <c r="I28" s="66">
        <f t="shared" si="12"/>
        <v>204</v>
      </c>
      <c r="J28" s="66">
        <f t="shared" si="12"/>
        <v>1380</v>
      </c>
      <c r="K28" s="66">
        <f t="shared" si="12"/>
        <v>18</v>
      </c>
      <c r="L28" s="66">
        <f t="shared" si="12"/>
        <v>75</v>
      </c>
      <c r="M28" s="66">
        <f t="shared" si="12"/>
        <v>221</v>
      </c>
      <c r="N28" s="66">
        <f t="shared" si="12"/>
        <v>977</v>
      </c>
      <c r="O28" s="66">
        <f t="shared" si="12"/>
        <v>1</v>
      </c>
      <c r="P28" s="66">
        <f t="shared" si="12"/>
        <v>1</v>
      </c>
      <c r="Q28" s="66">
        <f t="shared" si="12"/>
        <v>11</v>
      </c>
      <c r="R28" s="66">
        <f t="shared" si="12"/>
        <v>38</v>
      </c>
      <c r="S28" s="66">
        <f t="shared" si="12"/>
        <v>0</v>
      </c>
      <c r="T28" s="66">
        <f t="shared" si="12"/>
        <v>0</v>
      </c>
      <c r="U28" s="66">
        <f t="shared" si="12"/>
        <v>0</v>
      </c>
      <c r="V28" s="66">
        <f t="shared" si="12"/>
        <v>0</v>
      </c>
      <c r="W28" s="66">
        <f t="shared" si="12"/>
        <v>0</v>
      </c>
      <c r="X28" s="66">
        <f t="shared" si="12"/>
        <v>0</v>
      </c>
      <c r="Y28" s="66">
        <f t="shared" si="12"/>
        <v>0</v>
      </c>
      <c r="Z28" s="66">
        <f t="shared" si="12"/>
        <v>0</v>
      </c>
      <c r="AA28" s="66">
        <f t="shared" si="1"/>
        <v>52</v>
      </c>
      <c r="AB28" s="66">
        <f t="shared" si="2"/>
        <v>261</v>
      </c>
      <c r="AC28" s="66">
        <f t="shared" si="3"/>
        <v>313</v>
      </c>
      <c r="AD28" s="66">
        <f t="shared" si="4"/>
        <v>579</v>
      </c>
      <c r="AE28" s="66">
        <f t="shared" si="5"/>
        <v>3223</v>
      </c>
      <c r="AF28" s="66">
        <f>AD28+AE28</f>
        <v>3802</v>
      </c>
      <c r="AG28" s="89"/>
      <c r="AH28" s="61" t="s">
        <v>119</v>
      </c>
      <c r="AI28" s="61"/>
      <c r="AJ28" s="61"/>
      <c r="AK28" s="61"/>
      <c r="AL28" s="61"/>
      <c r="AM28" s="44"/>
      <c r="AN28" s="44"/>
      <c r="AO28" s="44"/>
      <c r="AP28" s="44"/>
    </row>
    <row r="29" spans="1:42" s="192" customFormat="1" ht="42.75" customHeight="1" x14ac:dyDescent="0.2">
      <c r="A29" s="187">
        <v>15</v>
      </c>
      <c r="B29" s="187" t="s">
        <v>24</v>
      </c>
      <c r="C29" s="188">
        <v>28</v>
      </c>
      <c r="D29" s="188"/>
      <c r="E29" s="188"/>
      <c r="F29" s="188"/>
      <c r="G29" s="188">
        <v>29</v>
      </c>
      <c r="H29" s="188"/>
      <c r="I29" s="188"/>
      <c r="J29" s="188"/>
      <c r="K29" s="188">
        <v>21</v>
      </c>
      <c r="L29" s="188"/>
      <c r="M29" s="188"/>
      <c r="N29" s="188"/>
      <c r="O29" s="188"/>
      <c r="P29" s="188"/>
      <c r="Q29" s="188"/>
      <c r="R29" s="188"/>
      <c r="S29" s="188"/>
      <c r="T29" s="188"/>
      <c r="U29" s="188"/>
      <c r="V29" s="188"/>
      <c r="W29" s="188"/>
      <c r="X29" s="188"/>
      <c r="Y29" s="188"/>
      <c r="Z29" s="188"/>
      <c r="AA29" s="188">
        <f t="shared" si="1"/>
        <v>78</v>
      </c>
      <c r="AB29" s="188">
        <f t="shared" si="2"/>
        <v>0</v>
      </c>
      <c r="AC29" s="188">
        <f t="shared" si="3"/>
        <v>78</v>
      </c>
      <c r="AD29" s="188">
        <v>2094</v>
      </c>
      <c r="AE29" s="188">
        <f t="shared" si="5"/>
        <v>0</v>
      </c>
      <c r="AF29" s="188">
        <v>2094</v>
      </c>
      <c r="AG29" s="189"/>
      <c r="AH29" s="190"/>
      <c r="AI29" s="190"/>
      <c r="AJ29" s="190"/>
      <c r="AK29" s="190"/>
      <c r="AL29" s="190"/>
      <c r="AM29" s="191"/>
      <c r="AN29" s="191"/>
      <c r="AO29" s="191"/>
      <c r="AP29" s="191"/>
    </row>
    <row r="30" spans="1:42" s="192" customFormat="1" ht="42.75" customHeight="1" x14ac:dyDescent="0.2">
      <c r="A30" s="187">
        <v>16</v>
      </c>
      <c r="B30" s="187" t="s">
        <v>150</v>
      </c>
      <c r="C30" s="188">
        <v>0</v>
      </c>
      <c r="D30" s="188"/>
      <c r="E30" s="188"/>
      <c r="F30" s="188"/>
      <c r="G30" s="188">
        <v>0</v>
      </c>
      <c r="H30" s="188"/>
      <c r="I30" s="188"/>
      <c r="J30" s="188"/>
      <c r="K30" s="188"/>
      <c r="L30" s="188"/>
      <c r="M30" s="188"/>
      <c r="N30" s="188"/>
      <c r="O30" s="188"/>
      <c r="P30" s="188"/>
      <c r="Q30" s="188"/>
      <c r="R30" s="188"/>
      <c r="S30" s="188"/>
      <c r="T30" s="188"/>
      <c r="U30" s="188"/>
      <c r="V30" s="188"/>
      <c r="W30" s="188"/>
      <c r="X30" s="188"/>
      <c r="Y30" s="188"/>
      <c r="Z30" s="188"/>
      <c r="AA30" s="188">
        <f t="shared" si="1"/>
        <v>0</v>
      </c>
      <c r="AB30" s="188">
        <f t="shared" si="2"/>
        <v>0</v>
      </c>
      <c r="AC30" s="188">
        <f t="shared" si="3"/>
        <v>0</v>
      </c>
      <c r="AD30" s="188">
        <f>AB30+AC30</f>
        <v>0</v>
      </c>
      <c r="AE30" s="188">
        <f t="shared" si="5"/>
        <v>0</v>
      </c>
      <c r="AF30" s="188">
        <f>AD30+AE30</f>
        <v>0</v>
      </c>
      <c r="AG30" s="189"/>
      <c r="AH30" s="190"/>
      <c r="AI30" s="190"/>
      <c r="AJ30" s="190"/>
      <c r="AK30" s="190"/>
      <c r="AL30" s="190"/>
      <c r="AM30" s="191"/>
      <c r="AN30" s="191"/>
      <c r="AO30" s="191"/>
      <c r="AP30" s="191"/>
    </row>
    <row r="31" spans="1:42" s="192" customFormat="1" ht="42.75" customHeight="1" x14ac:dyDescent="0.2">
      <c r="A31" s="187">
        <v>17</v>
      </c>
      <c r="B31" s="187" t="s">
        <v>90</v>
      </c>
      <c r="C31" s="188">
        <v>0</v>
      </c>
      <c r="D31" s="188"/>
      <c r="E31" s="188"/>
      <c r="F31" s="188"/>
      <c r="G31" s="188">
        <v>0</v>
      </c>
      <c r="H31" s="188"/>
      <c r="I31" s="188"/>
      <c r="J31" s="188"/>
      <c r="K31" s="188">
        <v>0</v>
      </c>
      <c r="L31" s="188"/>
      <c r="M31" s="188"/>
      <c r="N31" s="188"/>
      <c r="O31" s="188"/>
      <c r="P31" s="188"/>
      <c r="Q31" s="188"/>
      <c r="R31" s="188"/>
      <c r="S31" s="188"/>
      <c r="T31" s="188"/>
      <c r="U31" s="188"/>
      <c r="V31" s="188"/>
      <c r="W31" s="188"/>
      <c r="X31" s="188"/>
      <c r="Y31" s="188"/>
      <c r="Z31" s="188"/>
      <c r="AA31" s="188">
        <f t="shared" si="1"/>
        <v>0</v>
      </c>
      <c r="AB31" s="188">
        <f t="shared" si="2"/>
        <v>0</v>
      </c>
      <c r="AC31" s="188">
        <f t="shared" si="3"/>
        <v>0</v>
      </c>
      <c r="AD31" s="188">
        <v>823</v>
      </c>
      <c r="AE31" s="188">
        <f t="shared" si="5"/>
        <v>0</v>
      </c>
      <c r="AF31" s="188">
        <v>823</v>
      </c>
      <c r="AG31" s="189"/>
      <c r="AH31" s="190"/>
      <c r="AI31" s="190"/>
      <c r="AJ31" s="190"/>
      <c r="AK31" s="190"/>
      <c r="AL31" s="190"/>
      <c r="AM31" s="191"/>
      <c r="AN31" s="191"/>
      <c r="AO31" s="191"/>
      <c r="AP31" s="191"/>
    </row>
    <row r="32" spans="1:42" s="192" customFormat="1" ht="42.75" customHeight="1" x14ac:dyDescent="0.2">
      <c r="A32" s="187">
        <v>18</v>
      </c>
      <c r="B32" s="187" t="s">
        <v>25</v>
      </c>
      <c r="C32" s="188">
        <v>3</v>
      </c>
      <c r="D32" s="188"/>
      <c r="E32" s="188"/>
      <c r="F32" s="188"/>
      <c r="G32" s="188">
        <v>9</v>
      </c>
      <c r="H32" s="188"/>
      <c r="I32" s="188"/>
      <c r="J32" s="188"/>
      <c r="K32" s="188">
        <v>14</v>
      </c>
      <c r="L32" s="188"/>
      <c r="M32" s="188"/>
      <c r="N32" s="188"/>
      <c r="O32" s="188">
        <v>2</v>
      </c>
      <c r="P32" s="188"/>
      <c r="Q32" s="188"/>
      <c r="R32" s="188"/>
      <c r="S32" s="188"/>
      <c r="T32" s="188"/>
      <c r="U32" s="188"/>
      <c r="V32" s="188"/>
      <c r="W32" s="188"/>
      <c r="X32" s="188"/>
      <c r="Y32" s="188"/>
      <c r="Z32" s="188"/>
      <c r="AA32" s="188">
        <f t="shared" si="1"/>
        <v>28</v>
      </c>
      <c r="AB32" s="188">
        <f t="shared" si="2"/>
        <v>0</v>
      </c>
      <c r="AC32" s="188">
        <f t="shared" si="3"/>
        <v>28</v>
      </c>
      <c r="AD32" s="188">
        <v>700</v>
      </c>
      <c r="AE32" s="188">
        <f t="shared" si="5"/>
        <v>0</v>
      </c>
      <c r="AF32" s="188">
        <v>700</v>
      </c>
      <c r="AG32" s="189"/>
      <c r="AH32" s="190"/>
      <c r="AI32" s="190"/>
      <c r="AJ32" s="190"/>
      <c r="AK32" s="190"/>
      <c r="AL32" s="190"/>
      <c r="AM32" s="191"/>
      <c r="AN32" s="191"/>
      <c r="AO32" s="191"/>
      <c r="AP32" s="191"/>
    </row>
    <row r="33" spans="1:42" s="86" customFormat="1" ht="42.75" customHeight="1" x14ac:dyDescent="0.2">
      <c r="A33" s="641" t="s">
        <v>88</v>
      </c>
      <c r="B33" s="642"/>
      <c r="C33" s="66">
        <f>C29+C30+C31+C32</f>
        <v>31</v>
      </c>
      <c r="D33" s="66">
        <f t="shared" ref="D33:Z33" si="13">D29+D30+D31+D32</f>
        <v>0</v>
      </c>
      <c r="E33" s="66">
        <f t="shared" si="13"/>
        <v>0</v>
      </c>
      <c r="F33" s="66">
        <f t="shared" si="13"/>
        <v>0</v>
      </c>
      <c r="G33" s="66">
        <f t="shared" si="13"/>
        <v>38</v>
      </c>
      <c r="H33" s="66">
        <f t="shared" si="13"/>
        <v>0</v>
      </c>
      <c r="I33" s="66">
        <f t="shared" si="13"/>
        <v>0</v>
      </c>
      <c r="J33" s="66">
        <f t="shared" si="13"/>
        <v>0</v>
      </c>
      <c r="K33" s="66">
        <f t="shared" si="13"/>
        <v>35</v>
      </c>
      <c r="L33" s="66">
        <f t="shared" si="13"/>
        <v>0</v>
      </c>
      <c r="M33" s="66">
        <f t="shared" si="13"/>
        <v>0</v>
      </c>
      <c r="N33" s="66">
        <f t="shared" si="13"/>
        <v>0</v>
      </c>
      <c r="O33" s="66">
        <f t="shared" si="13"/>
        <v>2</v>
      </c>
      <c r="P33" s="66">
        <f t="shared" si="13"/>
        <v>0</v>
      </c>
      <c r="Q33" s="66">
        <f t="shared" si="13"/>
        <v>0</v>
      </c>
      <c r="R33" s="66">
        <f t="shared" si="13"/>
        <v>0</v>
      </c>
      <c r="S33" s="66">
        <f t="shared" si="13"/>
        <v>0</v>
      </c>
      <c r="T33" s="66">
        <f t="shared" si="13"/>
        <v>0</v>
      </c>
      <c r="U33" s="66">
        <f t="shared" si="13"/>
        <v>0</v>
      </c>
      <c r="V33" s="66">
        <f t="shared" si="13"/>
        <v>0</v>
      </c>
      <c r="W33" s="66">
        <f t="shared" si="13"/>
        <v>0</v>
      </c>
      <c r="X33" s="66">
        <f t="shared" si="13"/>
        <v>0</v>
      </c>
      <c r="Y33" s="66">
        <f t="shared" si="13"/>
        <v>0</v>
      </c>
      <c r="Z33" s="66">
        <f t="shared" si="13"/>
        <v>0</v>
      </c>
      <c r="AA33" s="66">
        <f t="shared" si="1"/>
        <v>106</v>
      </c>
      <c r="AB33" s="66">
        <f t="shared" si="2"/>
        <v>0</v>
      </c>
      <c r="AC33" s="66">
        <f t="shared" si="3"/>
        <v>106</v>
      </c>
      <c r="AD33" s="66">
        <f>SUM(AD29:AD32)</f>
        <v>3617</v>
      </c>
      <c r="AE33" s="66">
        <f t="shared" si="5"/>
        <v>0</v>
      </c>
      <c r="AF33" s="66">
        <f>SUM(AF29:AF32)</f>
        <v>3617</v>
      </c>
      <c r="AG33" s="89">
        <f>AF28+AF33+AF38</f>
        <v>11146</v>
      </c>
      <c r="AH33" s="61"/>
      <c r="AI33" s="61"/>
      <c r="AJ33" s="61"/>
      <c r="AK33" s="61"/>
      <c r="AL33" s="61"/>
      <c r="AM33" s="44"/>
      <c r="AN33" s="44"/>
      <c r="AO33" s="44"/>
      <c r="AP33" s="44"/>
    </row>
    <row r="34" spans="1:42" s="55" customFormat="1" ht="42.75" customHeight="1" x14ac:dyDescent="0.2">
      <c r="A34" s="63">
        <v>19</v>
      </c>
      <c r="B34" s="63" t="s">
        <v>26</v>
      </c>
      <c r="C34" s="65">
        <v>0</v>
      </c>
      <c r="D34" s="65">
        <v>1</v>
      </c>
      <c r="E34" s="65">
        <v>1</v>
      </c>
      <c r="F34" s="65">
        <v>34</v>
      </c>
      <c r="G34" s="65">
        <v>0</v>
      </c>
      <c r="H34" s="65">
        <v>5</v>
      </c>
      <c r="I34" s="65">
        <v>2</v>
      </c>
      <c r="J34" s="65">
        <v>105</v>
      </c>
      <c r="K34" s="65">
        <v>0</v>
      </c>
      <c r="L34" s="65">
        <v>1</v>
      </c>
      <c r="M34" s="65">
        <v>6</v>
      </c>
      <c r="N34" s="65">
        <v>82</v>
      </c>
      <c r="O34" s="65">
        <v>0</v>
      </c>
      <c r="P34" s="65">
        <v>0</v>
      </c>
      <c r="Q34" s="65">
        <v>1</v>
      </c>
      <c r="R34" s="65">
        <v>1</v>
      </c>
      <c r="S34" s="65">
        <v>0</v>
      </c>
      <c r="T34" s="65">
        <v>0</v>
      </c>
      <c r="U34" s="65">
        <v>0</v>
      </c>
      <c r="V34" s="65">
        <v>0</v>
      </c>
      <c r="W34" s="65">
        <v>0</v>
      </c>
      <c r="X34" s="65">
        <v>0</v>
      </c>
      <c r="Y34" s="65">
        <v>0</v>
      </c>
      <c r="Z34" s="65">
        <v>0</v>
      </c>
      <c r="AA34" s="65">
        <f t="shared" si="1"/>
        <v>0</v>
      </c>
      <c r="AB34" s="65">
        <f t="shared" si="2"/>
        <v>7</v>
      </c>
      <c r="AC34" s="65">
        <f t="shared" si="3"/>
        <v>7</v>
      </c>
      <c r="AD34" s="65">
        <f t="shared" si="4"/>
        <v>10</v>
      </c>
      <c r="AE34" s="65">
        <f t="shared" si="5"/>
        <v>222</v>
      </c>
      <c r="AF34" s="65">
        <f t="shared" ref="AF34:AF51" si="14">AD34+AE34</f>
        <v>232</v>
      </c>
      <c r="AG34" s="47"/>
      <c r="AH34" s="62"/>
      <c r="AI34" s="62"/>
      <c r="AJ34" s="62"/>
      <c r="AK34" s="62"/>
      <c r="AL34" s="62"/>
      <c r="AM34" s="56"/>
      <c r="AN34" s="56"/>
      <c r="AO34" s="56"/>
      <c r="AP34" s="56"/>
    </row>
    <row r="35" spans="1:42" s="55" customFormat="1" ht="42.75" customHeight="1" x14ac:dyDescent="0.2">
      <c r="A35" s="63">
        <v>20</v>
      </c>
      <c r="B35" s="63" t="s">
        <v>27</v>
      </c>
      <c r="C35" s="65">
        <v>0</v>
      </c>
      <c r="D35" s="65">
        <v>0</v>
      </c>
      <c r="E35" s="65">
        <v>0</v>
      </c>
      <c r="F35" s="65">
        <v>81</v>
      </c>
      <c r="G35" s="65">
        <v>0</v>
      </c>
      <c r="H35" s="65">
        <v>0</v>
      </c>
      <c r="I35" s="65">
        <v>1</v>
      </c>
      <c r="J35" s="65">
        <v>106</v>
      </c>
      <c r="K35" s="65">
        <v>0</v>
      </c>
      <c r="L35" s="65">
        <v>0</v>
      </c>
      <c r="M35" s="65">
        <v>10</v>
      </c>
      <c r="N35" s="65">
        <v>120</v>
      </c>
      <c r="O35" s="65">
        <v>0</v>
      </c>
      <c r="P35" s="65">
        <v>0</v>
      </c>
      <c r="Q35" s="65">
        <v>1</v>
      </c>
      <c r="R35" s="65">
        <v>0</v>
      </c>
      <c r="S35" s="65">
        <v>0</v>
      </c>
      <c r="T35" s="65">
        <v>0</v>
      </c>
      <c r="U35" s="65">
        <v>0</v>
      </c>
      <c r="V35" s="65">
        <v>0</v>
      </c>
      <c r="W35" s="65">
        <v>0</v>
      </c>
      <c r="X35" s="65">
        <v>0</v>
      </c>
      <c r="Y35" s="65">
        <v>0</v>
      </c>
      <c r="Z35" s="65">
        <v>0</v>
      </c>
      <c r="AA35" s="65">
        <f t="shared" si="1"/>
        <v>0</v>
      </c>
      <c r="AB35" s="65">
        <f t="shared" si="2"/>
        <v>0</v>
      </c>
      <c r="AC35" s="65">
        <f t="shared" si="3"/>
        <v>0</v>
      </c>
      <c r="AD35" s="65">
        <f t="shared" si="4"/>
        <v>12</v>
      </c>
      <c r="AE35" s="65">
        <f t="shared" si="5"/>
        <v>307</v>
      </c>
      <c r="AF35" s="65">
        <f t="shared" si="14"/>
        <v>319</v>
      </c>
      <c r="AG35" s="47"/>
      <c r="AH35" s="62"/>
      <c r="AI35" s="62"/>
      <c r="AJ35" s="62"/>
      <c r="AK35" s="62"/>
      <c r="AL35" s="62"/>
      <c r="AM35" s="56"/>
      <c r="AN35" s="56"/>
      <c r="AO35" s="56"/>
      <c r="AP35" s="56"/>
    </row>
    <row r="36" spans="1:42" s="55" customFormat="1" ht="42.75" customHeight="1" x14ac:dyDescent="0.2">
      <c r="A36" s="63">
        <v>21</v>
      </c>
      <c r="B36" s="63" t="s">
        <v>28</v>
      </c>
      <c r="C36" s="65">
        <v>0</v>
      </c>
      <c r="D36" s="65">
        <v>51</v>
      </c>
      <c r="E36" s="65">
        <v>0</v>
      </c>
      <c r="F36" s="65">
        <v>553</v>
      </c>
      <c r="G36" s="65">
        <v>0</v>
      </c>
      <c r="H36" s="65">
        <v>38</v>
      </c>
      <c r="I36" s="65">
        <v>0</v>
      </c>
      <c r="J36" s="65">
        <v>621</v>
      </c>
      <c r="K36" s="65">
        <v>0</v>
      </c>
      <c r="L36" s="65">
        <v>21</v>
      </c>
      <c r="M36" s="65">
        <v>0</v>
      </c>
      <c r="N36" s="65">
        <v>370</v>
      </c>
      <c r="O36" s="65">
        <v>0</v>
      </c>
      <c r="P36" s="65">
        <v>0</v>
      </c>
      <c r="Q36" s="65">
        <v>0</v>
      </c>
      <c r="R36" s="65">
        <v>3</v>
      </c>
      <c r="S36" s="65">
        <v>0</v>
      </c>
      <c r="T36" s="65">
        <v>0</v>
      </c>
      <c r="U36" s="65">
        <v>0</v>
      </c>
      <c r="V36" s="65">
        <v>0</v>
      </c>
      <c r="W36" s="65">
        <v>0</v>
      </c>
      <c r="X36" s="65">
        <v>0</v>
      </c>
      <c r="Y36" s="65">
        <v>0</v>
      </c>
      <c r="Z36" s="65">
        <v>0</v>
      </c>
      <c r="AA36" s="65">
        <f t="shared" si="1"/>
        <v>0</v>
      </c>
      <c r="AB36" s="65">
        <f t="shared" si="2"/>
        <v>110</v>
      </c>
      <c r="AC36" s="65">
        <f t="shared" si="3"/>
        <v>110</v>
      </c>
      <c r="AD36" s="65">
        <f t="shared" si="4"/>
        <v>0</v>
      </c>
      <c r="AE36" s="65">
        <f t="shared" si="5"/>
        <v>1547</v>
      </c>
      <c r="AF36" s="65">
        <f t="shared" si="14"/>
        <v>1547</v>
      </c>
      <c r="AG36" s="47"/>
      <c r="AH36" s="62"/>
      <c r="AI36" s="62"/>
      <c r="AJ36" s="62"/>
      <c r="AK36" s="62"/>
      <c r="AL36" s="62"/>
      <c r="AM36" s="56"/>
      <c r="AN36" s="56"/>
      <c r="AO36" s="56"/>
      <c r="AP36" s="56"/>
    </row>
    <row r="37" spans="1:42" s="55" customFormat="1" ht="42.75" customHeight="1" x14ac:dyDescent="0.2">
      <c r="A37" s="63">
        <v>22</v>
      </c>
      <c r="B37" s="63" t="s">
        <v>45</v>
      </c>
      <c r="C37" s="65">
        <v>0</v>
      </c>
      <c r="D37" s="65">
        <v>35</v>
      </c>
      <c r="E37" s="65">
        <v>0</v>
      </c>
      <c r="F37" s="65">
        <v>543</v>
      </c>
      <c r="G37" s="65">
        <v>0</v>
      </c>
      <c r="H37" s="65">
        <v>27</v>
      </c>
      <c r="I37" s="65">
        <v>0</v>
      </c>
      <c r="J37" s="65">
        <v>622</v>
      </c>
      <c r="K37" s="65">
        <v>0</v>
      </c>
      <c r="L37" s="65">
        <v>27</v>
      </c>
      <c r="M37" s="65">
        <v>0</v>
      </c>
      <c r="N37" s="65">
        <v>460</v>
      </c>
      <c r="O37" s="65">
        <v>0</v>
      </c>
      <c r="P37" s="65">
        <v>0</v>
      </c>
      <c r="Q37" s="65">
        <v>0</v>
      </c>
      <c r="R37" s="65">
        <v>4</v>
      </c>
      <c r="S37" s="65">
        <v>0</v>
      </c>
      <c r="T37" s="65">
        <v>0</v>
      </c>
      <c r="U37" s="65">
        <v>0</v>
      </c>
      <c r="V37" s="65">
        <v>0</v>
      </c>
      <c r="W37" s="65">
        <v>0</v>
      </c>
      <c r="X37" s="65">
        <v>0</v>
      </c>
      <c r="Y37" s="65">
        <v>0</v>
      </c>
      <c r="Z37" s="65">
        <v>0</v>
      </c>
      <c r="AA37" s="65">
        <f t="shared" si="1"/>
        <v>0</v>
      </c>
      <c r="AB37" s="65">
        <f t="shared" si="2"/>
        <v>89</v>
      </c>
      <c r="AC37" s="65">
        <f t="shared" si="3"/>
        <v>89</v>
      </c>
      <c r="AD37" s="65">
        <f t="shared" si="4"/>
        <v>0</v>
      </c>
      <c r="AE37" s="65">
        <f t="shared" si="5"/>
        <v>1629</v>
      </c>
      <c r="AF37" s="65">
        <f t="shared" si="14"/>
        <v>1629</v>
      </c>
      <c r="AG37" s="47"/>
      <c r="AH37" s="62"/>
      <c r="AI37" s="62"/>
      <c r="AJ37" s="62"/>
      <c r="AK37" s="62"/>
      <c r="AL37" s="62"/>
      <c r="AM37" s="56"/>
      <c r="AN37" s="56"/>
      <c r="AO37" s="56"/>
      <c r="AP37" s="56"/>
    </row>
    <row r="38" spans="1:42" s="86" customFormat="1" ht="42.75" customHeight="1" x14ac:dyDescent="0.2">
      <c r="A38" s="746" t="s">
        <v>29</v>
      </c>
      <c r="B38" s="747"/>
      <c r="C38" s="66">
        <f>C34+C35+C36+C37</f>
        <v>0</v>
      </c>
      <c r="D38" s="66">
        <f t="shared" ref="D38:Z38" si="15">D34+D35+D36+D37</f>
        <v>87</v>
      </c>
      <c r="E38" s="66">
        <f t="shared" si="15"/>
        <v>1</v>
      </c>
      <c r="F38" s="66">
        <f t="shared" si="15"/>
        <v>1211</v>
      </c>
      <c r="G38" s="66">
        <f t="shared" si="15"/>
        <v>0</v>
      </c>
      <c r="H38" s="66">
        <f t="shared" si="15"/>
        <v>70</v>
      </c>
      <c r="I38" s="66">
        <f t="shared" si="15"/>
        <v>3</v>
      </c>
      <c r="J38" s="66">
        <f t="shared" si="15"/>
        <v>1454</v>
      </c>
      <c r="K38" s="66">
        <f t="shared" si="15"/>
        <v>0</v>
      </c>
      <c r="L38" s="66">
        <f t="shared" si="15"/>
        <v>49</v>
      </c>
      <c r="M38" s="66">
        <f t="shared" si="15"/>
        <v>16</v>
      </c>
      <c r="N38" s="66">
        <f t="shared" si="15"/>
        <v>1032</v>
      </c>
      <c r="O38" s="66">
        <f t="shared" si="15"/>
        <v>0</v>
      </c>
      <c r="P38" s="66">
        <f t="shared" si="15"/>
        <v>0</v>
      </c>
      <c r="Q38" s="66">
        <f t="shared" si="15"/>
        <v>2</v>
      </c>
      <c r="R38" s="66">
        <f t="shared" si="15"/>
        <v>8</v>
      </c>
      <c r="S38" s="66">
        <f t="shared" si="15"/>
        <v>0</v>
      </c>
      <c r="T38" s="66">
        <f t="shared" si="15"/>
        <v>0</v>
      </c>
      <c r="U38" s="66">
        <f t="shared" si="15"/>
        <v>0</v>
      </c>
      <c r="V38" s="66">
        <f t="shared" si="15"/>
        <v>0</v>
      </c>
      <c r="W38" s="66">
        <f t="shared" si="15"/>
        <v>0</v>
      </c>
      <c r="X38" s="66">
        <f t="shared" si="15"/>
        <v>0</v>
      </c>
      <c r="Y38" s="66">
        <f t="shared" si="15"/>
        <v>0</v>
      </c>
      <c r="Z38" s="66">
        <f t="shared" si="15"/>
        <v>0</v>
      </c>
      <c r="AA38" s="66">
        <f t="shared" si="1"/>
        <v>0</v>
      </c>
      <c r="AB38" s="66">
        <f t="shared" si="2"/>
        <v>206</v>
      </c>
      <c r="AC38" s="66">
        <f t="shared" si="3"/>
        <v>206</v>
      </c>
      <c r="AD38" s="66">
        <f t="shared" si="4"/>
        <v>22</v>
      </c>
      <c r="AE38" s="66">
        <f t="shared" si="5"/>
        <v>3705</v>
      </c>
      <c r="AF38" s="66">
        <f t="shared" si="14"/>
        <v>3727</v>
      </c>
      <c r="AG38" s="89"/>
      <c r="AH38" s="61"/>
      <c r="AI38" s="61"/>
      <c r="AJ38" s="61"/>
      <c r="AK38" s="61"/>
      <c r="AL38" s="61"/>
      <c r="AM38" s="44"/>
      <c r="AN38" s="44"/>
      <c r="AO38" s="44"/>
      <c r="AP38" s="44"/>
    </row>
    <row r="39" spans="1:42" s="86" customFormat="1" ht="42.75" customHeight="1" x14ac:dyDescent="0.2">
      <c r="A39" s="641" t="s">
        <v>30</v>
      </c>
      <c r="B39" s="642"/>
      <c r="C39" s="66">
        <f>C28+C33+C38</f>
        <v>44</v>
      </c>
      <c r="D39" s="66">
        <f t="shared" ref="D39:Z39" si="16">D28+D33+D38</f>
        <v>156</v>
      </c>
      <c r="E39" s="66">
        <f t="shared" si="16"/>
        <v>144</v>
      </c>
      <c r="F39" s="66">
        <f t="shared" si="16"/>
        <v>2039</v>
      </c>
      <c r="G39" s="66">
        <f t="shared" si="16"/>
        <v>58</v>
      </c>
      <c r="H39" s="66">
        <f t="shared" si="16"/>
        <v>186</v>
      </c>
      <c r="I39" s="66">
        <f t="shared" si="16"/>
        <v>207</v>
      </c>
      <c r="J39" s="66">
        <f t="shared" si="16"/>
        <v>2834</v>
      </c>
      <c r="K39" s="66">
        <f t="shared" si="16"/>
        <v>53</v>
      </c>
      <c r="L39" s="66">
        <f t="shared" si="16"/>
        <v>124</v>
      </c>
      <c r="M39" s="66">
        <f t="shared" si="16"/>
        <v>237</v>
      </c>
      <c r="N39" s="66">
        <f t="shared" si="16"/>
        <v>2009</v>
      </c>
      <c r="O39" s="66">
        <f t="shared" si="16"/>
        <v>3</v>
      </c>
      <c r="P39" s="66">
        <f t="shared" si="16"/>
        <v>1</v>
      </c>
      <c r="Q39" s="66">
        <f t="shared" si="16"/>
        <v>13</v>
      </c>
      <c r="R39" s="66">
        <f t="shared" si="16"/>
        <v>46</v>
      </c>
      <c r="S39" s="66">
        <f t="shared" si="16"/>
        <v>0</v>
      </c>
      <c r="T39" s="66">
        <f t="shared" si="16"/>
        <v>0</v>
      </c>
      <c r="U39" s="66">
        <f t="shared" si="16"/>
        <v>0</v>
      </c>
      <c r="V39" s="66">
        <f t="shared" si="16"/>
        <v>0</v>
      </c>
      <c r="W39" s="66">
        <f t="shared" si="16"/>
        <v>0</v>
      </c>
      <c r="X39" s="66">
        <f t="shared" si="16"/>
        <v>0</v>
      </c>
      <c r="Y39" s="66">
        <f t="shared" si="16"/>
        <v>0</v>
      </c>
      <c r="Z39" s="66">
        <f t="shared" si="16"/>
        <v>0</v>
      </c>
      <c r="AA39" s="66">
        <f t="shared" si="1"/>
        <v>158</v>
      </c>
      <c r="AB39" s="66">
        <f t="shared" si="2"/>
        <v>467</v>
      </c>
      <c r="AC39" s="66">
        <f t="shared" si="3"/>
        <v>625</v>
      </c>
      <c r="AD39" s="66">
        <f>AD28+AD33+AD38</f>
        <v>4218</v>
      </c>
      <c r="AE39" s="66">
        <f>AE28+AE33+AE38</f>
        <v>6928</v>
      </c>
      <c r="AF39" s="66">
        <f t="shared" si="14"/>
        <v>11146</v>
      </c>
      <c r="AG39" s="89"/>
      <c r="AH39" s="61"/>
      <c r="AI39" s="61"/>
      <c r="AJ39" s="61"/>
      <c r="AK39" s="61"/>
      <c r="AL39" s="61"/>
      <c r="AM39" s="44"/>
      <c r="AN39" s="44"/>
      <c r="AO39" s="44"/>
      <c r="AP39" s="44"/>
    </row>
    <row r="40" spans="1:42" s="55" customFormat="1" ht="42.75" customHeight="1" x14ac:dyDescent="0.2">
      <c r="A40" s="63">
        <v>23</v>
      </c>
      <c r="B40" s="63" t="s">
        <v>31</v>
      </c>
      <c r="C40" s="65">
        <v>0</v>
      </c>
      <c r="D40" s="65">
        <v>0</v>
      </c>
      <c r="E40" s="65">
        <v>0</v>
      </c>
      <c r="F40" s="65">
        <v>0</v>
      </c>
      <c r="G40" s="65">
        <v>0</v>
      </c>
      <c r="H40" s="65">
        <v>0</v>
      </c>
      <c r="I40" s="65">
        <v>0</v>
      </c>
      <c r="J40" s="65">
        <v>0</v>
      </c>
      <c r="K40" s="65">
        <v>0</v>
      </c>
      <c r="L40" s="65">
        <v>0</v>
      </c>
      <c r="M40" s="65">
        <v>0</v>
      </c>
      <c r="N40" s="65">
        <v>0</v>
      </c>
      <c r="O40" s="65">
        <v>0</v>
      </c>
      <c r="P40" s="65">
        <v>0</v>
      </c>
      <c r="Q40" s="65">
        <v>0</v>
      </c>
      <c r="R40" s="65">
        <v>0</v>
      </c>
      <c r="S40" s="65">
        <v>0</v>
      </c>
      <c r="T40" s="65">
        <v>0</v>
      </c>
      <c r="U40" s="65">
        <v>0</v>
      </c>
      <c r="V40" s="65">
        <v>0</v>
      </c>
      <c r="W40" s="65">
        <v>0</v>
      </c>
      <c r="X40" s="65">
        <v>0</v>
      </c>
      <c r="Y40" s="65">
        <v>0</v>
      </c>
      <c r="Z40" s="65">
        <v>0</v>
      </c>
      <c r="AA40" s="65">
        <f t="shared" si="1"/>
        <v>0</v>
      </c>
      <c r="AB40" s="65">
        <f t="shared" si="2"/>
        <v>0</v>
      </c>
      <c r="AC40" s="65">
        <f t="shared" si="3"/>
        <v>0</v>
      </c>
      <c r="AD40" s="65">
        <f t="shared" si="4"/>
        <v>0</v>
      </c>
      <c r="AE40" s="65">
        <f t="shared" si="5"/>
        <v>0</v>
      </c>
      <c r="AF40" s="65">
        <f t="shared" si="14"/>
        <v>0</v>
      </c>
      <c r="AG40" s="47"/>
      <c r="AH40" s="62"/>
      <c r="AI40" s="62"/>
      <c r="AJ40" s="62"/>
      <c r="AK40" s="62"/>
      <c r="AL40" s="62"/>
      <c r="AM40" s="56"/>
      <c r="AN40" s="56"/>
      <c r="AO40" s="56"/>
    </row>
    <row r="41" spans="1:42" s="55" customFormat="1" ht="42.75" customHeight="1" x14ac:dyDescent="0.2">
      <c r="A41" s="63">
        <v>24</v>
      </c>
      <c r="B41" s="63" t="s">
        <v>147</v>
      </c>
      <c r="C41" s="65">
        <v>0</v>
      </c>
      <c r="D41" s="65">
        <v>0</v>
      </c>
      <c r="E41" s="65">
        <v>0</v>
      </c>
      <c r="F41" s="65">
        <v>0</v>
      </c>
      <c r="G41" s="65">
        <v>0</v>
      </c>
      <c r="H41" s="65">
        <v>0</v>
      </c>
      <c r="I41" s="65">
        <v>0</v>
      </c>
      <c r="J41" s="65">
        <v>0</v>
      </c>
      <c r="K41" s="65">
        <v>0</v>
      </c>
      <c r="L41" s="65">
        <v>0</v>
      </c>
      <c r="M41" s="65">
        <v>0</v>
      </c>
      <c r="N41" s="65">
        <v>0</v>
      </c>
      <c r="O41" s="65">
        <v>0</v>
      </c>
      <c r="P41" s="65">
        <v>0</v>
      </c>
      <c r="Q41" s="65">
        <v>0</v>
      </c>
      <c r="R41" s="65">
        <v>0</v>
      </c>
      <c r="S41" s="65">
        <v>0</v>
      </c>
      <c r="T41" s="65">
        <v>0</v>
      </c>
      <c r="U41" s="65">
        <v>0</v>
      </c>
      <c r="V41" s="65">
        <v>0</v>
      </c>
      <c r="W41" s="65">
        <v>0</v>
      </c>
      <c r="X41" s="65">
        <v>0</v>
      </c>
      <c r="Y41" s="65">
        <v>0</v>
      </c>
      <c r="Z41" s="65">
        <v>0</v>
      </c>
      <c r="AA41" s="65">
        <f t="shared" si="1"/>
        <v>0</v>
      </c>
      <c r="AB41" s="65">
        <f t="shared" si="2"/>
        <v>0</v>
      </c>
      <c r="AC41" s="65">
        <f t="shared" si="3"/>
        <v>0</v>
      </c>
      <c r="AD41" s="65">
        <f t="shared" si="4"/>
        <v>0</v>
      </c>
      <c r="AE41" s="65">
        <f t="shared" si="5"/>
        <v>0</v>
      </c>
      <c r="AF41" s="65">
        <f t="shared" si="14"/>
        <v>0</v>
      </c>
      <c r="AG41" s="47"/>
      <c r="AH41" s="62"/>
      <c r="AI41" s="62">
        <f>1446+415</f>
        <v>1861</v>
      </c>
      <c r="AJ41" s="62"/>
      <c r="AK41" s="62"/>
      <c r="AL41" s="62"/>
      <c r="AM41" s="56"/>
      <c r="AN41" s="56"/>
      <c r="AO41" s="56"/>
    </row>
    <row r="42" spans="1:42" s="55" customFormat="1" ht="42.75" customHeight="1" x14ac:dyDescent="0.2">
      <c r="A42" s="63">
        <v>25</v>
      </c>
      <c r="B42" s="63" t="s">
        <v>32</v>
      </c>
      <c r="C42" s="65">
        <v>0</v>
      </c>
      <c r="D42" s="65">
        <v>0</v>
      </c>
      <c r="E42" s="65">
        <v>0</v>
      </c>
      <c r="F42" s="65">
        <v>0</v>
      </c>
      <c r="G42" s="65">
        <v>0</v>
      </c>
      <c r="H42" s="65">
        <v>0</v>
      </c>
      <c r="I42" s="65">
        <v>0</v>
      </c>
      <c r="J42" s="65">
        <v>0</v>
      </c>
      <c r="K42" s="65">
        <v>0</v>
      </c>
      <c r="L42" s="65">
        <v>0</v>
      </c>
      <c r="M42" s="65">
        <v>0</v>
      </c>
      <c r="N42" s="65">
        <v>0</v>
      </c>
      <c r="O42" s="65">
        <v>0</v>
      </c>
      <c r="P42" s="65">
        <v>0</v>
      </c>
      <c r="Q42" s="65">
        <v>0</v>
      </c>
      <c r="R42" s="65">
        <v>0</v>
      </c>
      <c r="S42" s="65">
        <v>0</v>
      </c>
      <c r="T42" s="65">
        <v>0</v>
      </c>
      <c r="U42" s="65">
        <v>0</v>
      </c>
      <c r="V42" s="65">
        <v>0</v>
      </c>
      <c r="W42" s="65">
        <v>0</v>
      </c>
      <c r="X42" s="65">
        <v>0</v>
      </c>
      <c r="Y42" s="65">
        <v>0</v>
      </c>
      <c r="Z42" s="65">
        <v>0</v>
      </c>
      <c r="AA42" s="65">
        <f t="shared" si="1"/>
        <v>0</v>
      </c>
      <c r="AB42" s="65">
        <f t="shared" si="2"/>
        <v>0</v>
      </c>
      <c r="AC42" s="65">
        <f t="shared" si="3"/>
        <v>0</v>
      </c>
      <c r="AD42" s="65">
        <f t="shared" si="4"/>
        <v>0</v>
      </c>
      <c r="AE42" s="65">
        <f t="shared" si="5"/>
        <v>0</v>
      </c>
      <c r="AF42" s="65">
        <f t="shared" si="14"/>
        <v>0</v>
      </c>
      <c r="AG42" s="47"/>
      <c r="AH42" s="62"/>
      <c r="AI42" s="62"/>
      <c r="AJ42" s="62"/>
      <c r="AK42" s="62"/>
      <c r="AL42" s="62"/>
      <c r="AM42" s="56"/>
      <c r="AN42" s="56"/>
      <c r="AO42" s="56"/>
    </row>
    <row r="43" spans="1:42" s="55" customFormat="1" ht="42.75" customHeight="1" x14ac:dyDescent="0.2">
      <c r="A43" s="63">
        <v>26</v>
      </c>
      <c r="B43" s="63" t="s">
        <v>33</v>
      </c>
      <c r="C43" s="65">
        <v>0</v>
      </c>
      <c r="D43" s="65">
        <v>0</v>
      </c>
      <c r="E43" s="65">
        <v>0</v>
      </c>
      <c r="F43" s="65">
        <v>0</v>
      </c>
      <c r="G43" s="65">
        <v>0</v>
      </c>
      <c r="H43" s="65">
        <v>0</v>
      </c>
      <c r="I43" s="65">
        <v>0</v>
      </c>
      <c r="J43" s="65">
        <v>0</v>
      </c>
      <c r="K43" s="65">
        <v>0</v>
      </c>
      <c r="L43" s="65">
        <v>0</v>
      </c>
      <c r="M43" s="65">
        <v>0</v>
      </c>
      <c r="N43" s="65">
        <v>0</v>
      </c>
      <c r="O43" s="65">
        <v>0</v>
      </c>
      <c r="P43" s="65">
        <v>0</v>
      </c>
      <c r="Q43" s="65">
        <v>0</v>
      </c>
      <c r="R43" s="65">
        <v>0</v>
      </c>
      <c r="S43" s="65">
        <v>0</v>
      </c>
      <c r="T43" s="65">
        <v>0</v>
      </c>
      <c r="U43" s="65">
        <v>0</v>
      </c>
      <c r="V43" s="65">
        <v>0</v>
      </c>
      <c r="W43" s="65">
        <v>0</v>
      </c>
      <c r="X43" s="65">
        <v>0</v>
      </c>
      <c r="Y43" s="65">
        <v>0</v>
      </c>
      <c r="Z43" s="65">
        <v>0</v>
      </c>
      <c r="AA43" s="65">
        <f t="shared" si="1"/>
        <v>0</v>
      </c>
      <c r="AB43" s="65">
        <f t="shared" si="2"/>
        <v>0</v>
      </c>
      <c r="AC43" s="65">
        <f t="shared" si="3"/>
        <v>0</v>
      </c>
      <c r="AD43" s="65">
        <f t="shared" si="4"/>
        <v>0</v>
      </c>
      <c r="AE43" s="65">
        <f t="shared" si="5"/>
        <v>0</v>
      </c>
      <c r="AF43" s="65">
        <f t="shared" si="14"/>
        <v>0</v>
      </c>
      <c r="AG43" s="47"/>
      <c r="AH43" s="62"/>
      <c r="AI43" s="62"/>
      <c r="AJ43" s="62"/>
      <c r="AK43" s="62"/>
      <c r="AL43" s="62"/>
      <c r="AM43" s="56"/>
      <c r="AN43" s="56"/>
      <c r="AO43" s="56"/>
    </row>
    <row r="44" spans="1:42" s="86" customFormat="1" ht="42.75" customHeight="1" x14ac:dyDescent="0.2">
      <c r="A44" s="746" t="s">
        <v>34</v>
      </c>
      <c r="B44" s="747"/>
      <c r="C44" s="66">
        <f>C40+C41+C42+C43</f>
        <v>0</v>
      </c>
      <c r="D44" s="66">
        <f t="shared" ref="D44:Y44" si="17">D40+D41+D42+D43</f>
        <v>0</v>
      </c>
      <c r="E44" s="66">
        <f t="shared" si="17"/>
        <v>0</v>
      </c>
      <c r="F44" s="66">
        <f t="shared" si="17"/>
        <v>0</v>
      </c>
      <c r="G44" s="66">
        <f t="shared" si="17"/>
        <v>0</v>
      </c>
      <c r="H44" s="66">
        <f t="shared" si="17"/>
        <v>0</v>
      </c>
      <c r="I44" s="66">
        <f t="shared" si="17"/>
        <v>0</v>
      </c>
      <c r="J44" s="66">
        <f t="shared" si="17"/>
        <v>0</v>
      </c>
      <c r="K44" s="66">
        <f t="shared" si="17"/>
        <v>0</v>
      </c>
      <c r="L44" s="66">
        <f t="shared" si="17"/>
        <v>0</v>
      </c>
      <c r="M44" s="66">
        <f t="shared" si="17"/>
        <v>0</v>
      </c>
      <c r="N44" s="66">
        <f t="shared" si="17"/>
        <v>0</v>
      </c>
      <c r="O44" s="66">
        <f t="shared" si="17"/>
        <v>0</v>
      </c>
      <c r="P44" s="66">
        <f t="shared" si="17"/>
        <v>0</v>
      </c>
      <c r="Q44" s="66">
        <f t="shared" si="17"/>
        <v>0</v>
      </c>
      <c r="R44" s="66">
        <f t="shared" si="17"/>
        <v>0</v>
      </c>
      <c r="S44" s="66">
        <f t="shared" si="17"/>
        <v>0</v>
      </c>
      <c r="T44" s="66">
        <f t="shared" si="17"/>
        <v>0</v>
      </c>
      <c r="U44" s="66">
        <f t="shared" si="17"/>
        <v>0</v>
      </c>
      <c r="V44" s="66">
        <f t="shared" si="17"/>
        <v>0</v>
      </c>
      <c r="W44" s="66">
        <f t="shared" si="17"/>
        <v>0</v>
      </c>
      <c r="X44" s="66">
        <f t="shared" si="17"/>
        <v>0</v>
      </c>
      <c r="Y44" s="66">
        <f t="shared" si="17"/>
        <v>0</v>
      </c>
      <c r="Z44" s="66">
        <f>Z40+Z41+Z42+Z43</f>
        <v>0</v>
      </c>
      <c r="AA44" s="66">
        <f t="shared" si="1"/>
        <v>0</v>
      </c>
      <c r="AB44" s="66">
        <f t="shared" si="2"/>
        <v>0</v>
      </c>
      <c r="AC44" s="66">
        <f t="shared" si="3"/>
        <v>0</v>
      </c>
      <c r="AD44" s="66">
        <f t="shared" si="4"/>
        <v>0</v>
      </c>
      <c r="AE44" s="66">
        <f t="shared" si="5"/>
        <v>0</v>
      </c>
      <c r="AF44" s="66">
        <f t="shared" si="14"/>
        <v>0</v>
      </c>
      <c r="AG44" s="89"/>
      <c r="AH44" s="84"/>
      <c r="AI44" s="84"/>
      <c r="AJ44" s="61"/>
      <c r="AK44" s="61"/>
      <c r="AL44" s="61"/>
      <c r="AM44" s="44"/>
      <c r="AN44" s="44"/>
      <c r="AO44" s="44"/>
    </row>
    <row r="45" spans="1:42" s="55" customFormat="1" ht="42.75" customHeight="1" x14ac:dyDescent="0.2">
      <c r="A45" s="63">
        <v>27</v>
      </c>
      <c r="B45" s="63" t="s">
        <v>35</v>
      </c>
      <c r="C45" s="65">
        <v>0</v>
      </c>
      <c r="D45" s="65">
        <v>0</v>
      </c>
      <c r="E45" s="65">
        <v>0</v>
      </c>
      <c r="F45" s="65">
        <v>0</v>
      </c>
      <c r="G45" s="65">
        <v>0</v>
      </c>
      <c r="H45" s="65">
        <v>0</v>
      </c>
      <c r="I45" s="65">
        <v>0</v>
      </c>
      <c r="J45" s="65">
        <v>0</v>
      </c>
      <c r="K45" s="65">
        <v>0</v>
      </c>
      <c r="L45" s="65">
        <v>0</v>
      </c>
      <c r="M45" s="65">
        <v>0</v>
      </c>
      <c r="N45" s="65">
        <v>0</v>
      </c>
      <c r="O45" s="65">
        <v>0</v>
      </c>
      <c r="P45" s="65">
        <v>0</v>
      </c>
      <c r="Q45" s="65">
        <v>0</v>
      </c>
      <c r="R45" s="65">
        <v>0</v>
      </c>
      <c r="S45" s="65">
        <v>0</v>
      </c>
      <c r="T45" s="65">
        <v>0</v>
      </c>
      <c r="U45" s="65">
        <v>0</v>
      </c>
      <c r="V45" s="65">
        <v>0</v>
      </c>
      <c r="W45" s="65">
        <v>0</v>
      </c>
      <c r="X45" s="65">
        <v>0</v>
      </c>
      <c r="Y45" s="65">
        <v>0</v>
      </c>
      <c r="Z45" s="65">
        <v>0</v>
      </c>
      <c r="AA45" s="65">
        <f t="shared" si="1"/>
        <v>0</v>
      </c>
      <c r="AB45" s="65">
        <f t="shared" si="2"/>
        <v>0</v>
      </c>
      <c r="AC45" s="65">
        <f t="shared" si="3"/>
        <v>0</v>
      </c>
      <c r="AD45" s="65">
        <f t="shared" si="4"/>
        <v>0</v>
      </c>
      <c r="AE45" s="65">
        <f t="shared" si="5"/>
        <v>0</v>
      </c>
      <c r="AF45" s="65">
        <f t="shared" si="14"/>
        <v>0</v>
      </c>
      <c r="AG45" s="47"/>
      <c r="AH45" s="62"/>
      <c r="AI45" s="62"/>
      <c r="AJ45" s="62"/>
      <c r="AK45" s="62"/>
      <c r="AL45" s="62"/>
      <c r="AM45" s="56"/>
      <c r="AN45" s="56"/>
      <c r="AO45" s="56"/>
    </row>
    <row r="46" spans="1:42" s="55" customFormat="1" ht="42.75" customHeight="1" x14ac:dyDescent="0.2">
      <c r="A46" s="63">
        <v>28</v>
      </c>
      <c r="B46" s="63" t="s">
        <v>36</v>
      </c>
      <c r="C46" s="65">
        <v>0</v>
      </c>
      <c r="D46" s="65">
        <v>0</v>
      </c>
      <c r="E46" s="65">
        <v>0</v>
      </c>
      <c r="F46" s="65">
        <v>0</v>
      </c>
      <c r="G46" s="65">
        <v>0</v>
      </c>
      <c r="H46" s="65">
        <v>0</v>
      </c>
      <c r="I46" s="65">
        <v>0</v>
      </c>
      <c r="J46" s="65">
        <v>0</v>
      </c>
      <c r="K46" s="65">
        <v>0</v>
      </c>
      <c r="L46" s="65">
        <v>0</v>
      </c>
      <c r="M46" s="65">
        <v>0</v>
      </c>
      <c r="N46" s="65">
        <v>0</v>
      </c>
      <c r="O46" s="65">
        <v>0</v>
      </c>
      <c r="P46" s="65">
        <v>0</v>
      </c>
      <c r="Q46" s="65">
        <v>0</v>
      </c>
      <c r="R46" s="65">
        <v>0</v>
      </c>
      <c r="S46" s="65">
        <v>0</v>
      </c>
      <c r="T46" s="65">
        <v>0</v>
      </c>
      <c r="U46" s="65">
        <v>0</v>
      </c>
      <c r="V46" s="65">
        <v>0</v>
      </c>
      <c r="W46" s="65">
        <v>0</v>
      </c>
      <c r="X46" s="65">
        <v>0</v>
      </c>
      <c r="Y46" s="65">
        <v>0</v>
      </c>
      <c r="Z46" s="65">
        <v>0</v>
      </c>
      <c r="AA46" s="65">
        <f t="shared" si="1"/>
        <v>0</v>
      </c>
      <c r="AB46" s="65">
        <f t="shared" si="2"/>
        <v>0</v>
      </c>
      <c r="AC46" s="65">
        <f t="shared" si="3"/>
        <v>0</v>
      </c>
      <c r="AD46" s="65">
        <f t="shared" si="4"/>
        <v>0</v>
      </c>
      <c r="AE46" s="65">
        <f t="shared" si="5"/>
        <v>0</v>
      </c>
      <c r="AF46" s="65">
        <f t="shared" si="14"/>
        <v>0</v>
      </c>
      <c r="AG46" s="47"/>
      <c r="AH46" s="62"/>
      <c r="AI46" s="62"/>
      <c r="AJ46" s="62"/>
      <c r="AK46" s="62"/>
      <c r="AL46" s="62"/>
      <c r="AM46" s="56"/>
      <c r="AN46" s="56"/>
      <c r="AO46" s="56"/>
    </row>
    <row r="47" spans="1:42" s="55" customFormat="1" ht="42.75" customHeight="1" x14ac:dyDescent="0.2">
      <c r="A47" s="63">
        <v>29</v>
      </c>
      <c r="B47" s="63" t="s">
        <v>37</v>
      </c>
      <c r="C47" s="65">
        <v>0</v>
      </c>
      <c r="D47" s="65">
        <v>0</v>
      </c>
      <c r="E47" s="65">
        <v>0</v>
      </c>
      <c r="F47" s="65">
        <v>0</v>
      </c>
      <c r="G47" s="65">
        <v>0</v>
      </c>
      <c r="H47" s="65">
        <v>0</v>
      </c>
      <c r="I47" s="65">
        <v>0</v>
      </c>
      <c r="J47" s="65">
        <v>0</v>
      </c>
      <c r="K47" s="65">
        <v>0</v>
      </c>
      <c r="L47" s="65">
        <v>0</v>
      </c>
      <c r="M47" s="65">
        <v>0</v>
      </c>
      <c r="N47" s="65">
        <v>0</v>
      </c>
      <c r="O47" s="65">
        <v>0</v>
      </c>
      <c r="P47" s="65">
        <v>0</v>
      </c>
      <c r="Q47" s="65">
        <v>0</v>
      </c>
      <c r="R47" s="65">
        <v>0</v>
      </c>
      <c r="S47" s="65">
        <v>0</v>
      </c>
      <c r="T47" s="65">
        <v>0</v>
      </c>
      <c r="U47" s="65">
        <v>0</v>
      </c>
      <c r="V47" s="65">
        <v>0</v>
      </c>
      <c r="W47" s="65">
        <v>0</v>
      </c>
      <c r="X47" s="65">
        <v>0</v>
      </c>
      <c r="Y47" s="65">
        <v>0</v>
      </c>
      <c r="Z47" s="65">
        <v>0</v>
      </c>
      <c r="AA47" s="65">
        <f t="shared" si="1"/>
        <v>0</v>
      </c>
      <c r="AB47" s="65">
        <f t="shared" si="2"/>
        <v>0</v>
      </c>
      <c r="AC47" s="65">
        <f t="shared" si="3"/>
        <v>0</v>
      </c>
      <c r="AD47" s="65">
        <f t="shared" si="4"/>
        <v>0</v>
      </c>
      <c r="AE47" s="65">
        <f t="shared" si="5"/>
        <v>0</v>
      </c>
      <c r="AF47" s="65">
        <f t="shared" si="14"/>
        <v>0</v>
      </c>
      <c r="AG47" s="47"/>
      <c r="AH47" s="62"/>
      <c r="AI47" s="62"/>
      <c r="AJ47" s="62"/>
      <c r="AK47" s="62"/>
      <c r="AL47" s="62"/>
      <c r="AM47" s="56"/>
      <c r="AN47" s="56"/>
      <c r="AO47" s="56"/>
    </row>
    <row r="48" spans="1:42" s="55" customFormat="1" ht="42.75" customHeight="1" x14ac:dyDescent="0.2">
      <c r="A48" s="63">
        <v>30</v>
      </c>
      <c r="B48" s="63" t="s">
        <v>38</v>
      </c>
      <c r="C48" s="65">
        <v>0</v>
      </c>
      <c r="D48" s="65">
        <v>0</v>
      </c>
      <c r="E48" s="65">
        <v>0</v>
      </c>
      <c r="F48" s="65">
        <v>0</v>
      </c>
      <c r="G48" s="65">
        <v>0</v>
      </c>
      <c r="H48" s="65">
        <v>0</v>
      </c>
      <c r="I48" s="65">
        <v>0</v>
      </c>
      <c r="J48" s="65">
        <v>0</v>
      </c>
      <c r="K48" s="65">
        <v>0</v>
      </c>
      <c r="L48" s="65">
        <v>0</v>
      </c>
      <c r="M48" s="65">
        <v>0</v>
      </c>
      <c r="N48" s="65">
        <v>0</v>
      </c>
      <c r="O48" s="65">
        <v>0</v>
      </c>
      <c r="P48" s="65">
        <v>0</v>
      </c>
      <c r="Q48" s="65">
        <v>0</v>
      </c>
      <c r="R48" s="65">
        <v>0</v>
      </c>
      <c r="S48" s="65">
        <v>0</v>
      </c>
      <c r="T48" s="65">
        <v>0</v>
      </c>
      <c r="U48" s="65">
        <v>0</v>
      </c>
      <c r="V48" s="65">
        <v>0</v>
      </c>
      <c r="W48" s="65">
        <v>0</v>
      </c>
      <c r="X48" s="65">
        <v>0</v>
      </c>
      <c r="Y48" s="65">
        <v>0</v>
      </c>
      <c r="Z48" s="65">
        <v>0</v>
      </c>
      <c r="AA48" s="65">
        <f t="shared" si="1"/>
        <v>0</v>
      </c>
      <c r="AB48" s="65">
        <f t="shared" si="2"/>
        <v>0</v>
      </c>
      <c r="AC48" s="65">
        <f t="shared" si="3"/>
        <v>0</v>
      </c>
      <c r="AD48" s="65">
        <f t="shared" si="4"/>
        <v>0</v>
      </c>
      <c r="AE48" s="65">
        <f t="shared" si="5"/>
        <v>0</v>
      </c>
      <c r="AF48" s="65">
        <f t="shared" si="14"/>
        <v>0</v>
      </c>
      <c r="AG48" s="47"/>
      <c r="AH48" s="62"/>
      <c r="AI48" s="62"/>
      <c r="AJ48" s="62"/>
      <c r="AK48" s="62"/>
      <c r="AL48" s="62"/>
      <c r="AM48" s="56"/>
      <c r="AN48" s="56"/>
      <c r="AO48" s="56"/>
    </row>
    <row r="49" spans="1:41" s="86" customFormat="1" ht="42.75" customHeight="1" x14ac:dyDescent="0.2">
      <c r="A49" s="746" t="s">
        <v>39</v>
      </c>
      <c r="B49" s="747"/>
      <c r="C49" s="66">
        <f>C45+C46+C47+C48</f>
        <v>0</v>
      </c>
      <c r="D49" s="66">
        <v>60</v>
      </c>
      <c r="E49" s="66">
        <v>0</v>
      </c>
      <c r="F49" s="66">
        <v>285</v>
      </c>
      <c r="G49" s="66">
        <f t="shared" ref="G49:W49" si="18">G45+G46+G47+G48</f>
        <v>0</v>
      </c>
      <c r="H49" s="66">
        <v>35</v>
      </c>
      <c r="I49" s="66">
        <f t="shared" si="18"/>
        <v>0</v>
      </c>
      <c r="J49" s="66">
        <v>204</v>
      </c>
      <c r="K49" s="66">
        <f t="shared" si="18"/>
        <v>0</v>
      </c>
      <c r="L49" s="66">
        <v>40</v>
      </c>
      <c r="M49" s="66">
        <f t="shared" si="18"/>
        <v>0</v>
      </c>
      <c r="N49" s="66">
        <v>147</v>
      </c>
      <c r="O49" s="66">
        <f t="shared" si="18"/>
        <v>0</v>
      </c>
      <c r="P49" s="66">
        <f t="shared" si="18"/>
        <v>0</v>
      </c>
      <c r="Q49" s="66">
        <f t="shared" si="18"/>
        <v>0</v>
      </c>
      <c r="R49" s="66">
        <f t="shared" si="18"/>
        <v>0</v>
      </c>
      <c r="S49" s="66">
        <f t="shared" si="18"/>
        <v>0</v>
      </c>
      <c r="T49" s="66">
        <f t="shared" si="18"/>
        <v>0</v>
      </c>
      <c r="U49" s="66">
        <f t="shared" si="18"/>
        <v>0</v>
      </c>
      <c r="V49" s="66">
        <f t="shared" si="18"/>
        <v>0</v>
      </c>
      <c r="W49" s="66">
        <f t="shared" si="18"/>
        <v>0</v>
      </c>
      <c r="X49" s="66">
        <f>X45+X46+X47+X48</f>
        <v>0</v>
      </c>
      <c r="Y49" s="66">
        <f>Y45+Y46+Y47+Y48</f>
        <v>0</v>
      </c>
      <c r="Z49" s="66">
        <f>Z45+Z46+Z47+Z48</f>
        <v>0</v>
      </c>
      <c r="AA49" s="66">
        <f t="shared" si="1"/>
        <v>0</v>
      </c>
      <c r="AB49" s="66">
        <f t="shared" si="2"/>
        <v>135</v>
      </c>
      <c r="AC49" s="66">
        <f t="shared" si="3"/>
        <v>135</v>
      </c>
      <c r="AD49" s="66">
        <f t="shared" si="4"/>
        <v>0</v>
      </c>
      <c r="AE49" s="66">
        <f t="shared" si="5"/>
        <v>636</v>
      </c>
      <c r="AF49" s="66">
        <f t="shared" si="14"/>
        <v>636</v>
      </c>
      <c r="AG49" s="89"/>
      <c r="AH49" s="61"/>
      <c r="AI49" s="61"/>
      <c r="AJ49" s="61"/>
      <c r="AK49" s="61"/>
      <c r="AL49" s="61"/>
      <c r="AM49" s="44"/>
      <c r="AN49" s="44"/>
      <c r="AO49" s="44"/>
    </row>
    <row r="50" spans="1:41" s="86" customFormat="1" ht="42.75" customHeight="1" x14ac:dyDescent="0.2">
      <c r="A50" s="641" t="s">
        <v>87</v>
      </c>
      <c r="B50" s="642"/>
      <c r="C50" s="66">
        <f>C44+C49</f>
        <v>0</v>
      </c>
      <c r="D50" s="66">
        <f t="shared" ref="D50:Y50" si="19">D44+D49</f>
        <v>60</v>
      </c>
      <c r="E50" s="66">
        <f t="shared" si="19"/>
        <v>0</v>
      </c>
      <c r="F50" s="66">
        <f t="shared" si="19"/>
        <v>285</v>
      </c>
      <c r="G50" s="66">
        <f t="shared" si="19"/>
        <v>0</v>
      </c>
      <c r="H50" s="66">
        <f t="shared" si="19"/>
        <v>35</v>
      </c>
      <c r="I50" s="66">
        <f t="shared" si="19"/>
        <v>0</v>
      </c>
      <c r="J50" s="66">
        <f t="shared" si="19"/>
        <v>204</v>
      </c>
      <c r="K50" s="66">
        <f t="shared" si="19"/>
        <v>0</v>
      </c>
      <c r="L50" s="66">
        <f t="shared" si="19"/>
        <v>40</v>
      </c>
      <c r="M50" s="66">
        <f t="shared" si="19"/>
        <v>0</v>
      </c>
      <c r="N50" s="66">
        <f t="shared" si="19"/>
        <v>147</v>
      </c>
      <c r="O50" s="66">
        <f t="shared" si="19"/>
        <v>0</v>
      </c>
      <c r="P50" s="66">
        <f t="shared" si="19"/>
        <v>0</v>
      </c>
      <c r="Q50" s="66">
        <f t="shared" si="19"/>
        <v>0</v>
      </c>
      <c r="R50" s="66">
        <f t="shared" si="19"/>
        <v>0</v>
      </c>
      <c r="S50" s="66">
        <f t="shared" si="19"/>
        <v>0</v>
      </c>
      <c r="T50" s="66">
        <f t="shared" si="19"/>
        <v>0</v>
      </c>
      <c r="U50" s="66">
        <f t="shared" si="19"/>
        <v>0</v>
      </c>
      <c r="V50" s="66">
        <f t="shared" si="19"/>
        <v>0</v>
      </c>
      <c r="W50" s="66">
        <f t="shared" si="19"/>
        <v>0</v>
      </c>
      <c r="X50" s="66">
        <f t="shared" si="19"/>
        <v>0</v>
      </c>
      <c r="Y50" s="66">
        <f t="shared" si="19"/>
        <v>0</v>
      </c>
      <c r="Z50" s="66">
        <f>Z44+Z49</f>
        <v>0</v>
      </c>
      <c r="AA50" s="66">
        <f t="shared" si="1"/>
        <v>0</v>
      </c>
      <c r="AB50" s="66">
        <f t="shared" si="2"/>
        <v>135</v>
      </c>
      <c r="AC50" s="66">
        <f t="shared" si="3"/>
        <v>135</v>
      </c>
      <c r="AD50" s="66">
        <f t="shared" si="4"/>
        <v>0</v>
      </c>
      <c r="AE50" s="66">
        <f t="shared" si="5"/>
        <v>636</v>
      </c>
      <c r="AF50" s="66">
        <f t="shared" si="14"/>
        <v>636</v>
      </c>
      <c r="AG50" s="89"/>
      <c r="AH50" s="61"/>
      <c r="AI50" s="61"/>
      <c r="AJ50" s="61"/>
      <c r="AK50" s="61"/>
      <c r="AL50" s="61"/>
      <c r="AM50" s="44"/>
      <c r="AN50" s="44"/>
      <c r="AO50" s="44"/>
    </row>
    <row r="51" spans="1:41" s="86" customFormat="1" ht="42.75" customHeight="1" x14ac:dyDescent="0.2">
      <c r="A51" s="643" t="s">
        <v>40</v>
      </c>
      <c r="B51" s="643"/>
      <c r="C51" s="66">
        <f>C14+C25+C39+C50</f>
        <v>45</v>
      </c>
      <c r="D51" s="66">
        <f t="shared" ref="D51:Z51" si="20">D14+D25+D39+D50</f>
        <v>216</v>
      </c>
      <c r="E51" s="66">
        <f t="shared" si="20"/>
        <v>181</v>
      </c>
      <c r="F51" s="66">
        <f t="shared" si="20"/>
        <v>2324</v>
      </c>
      <c r="G51" s="66">
        <f t="shared" si="20"/>
        <v>59</v>
      </c>
      <c r="H51" s="66">
        <f t="shared" si="20"/>
        <v>221</v>
      </c>
      <c r="I51" s="66">
        <f t="shared" si="20"/>
        <v>245</v>
      </c>
      <c r="J51" s="66">
        <f t="shared" si="20"/>
        <v>3038</v>
      </c>
      <c r="K51" s="66">
        <f t="shared" si="20"/>
        <v>78</v>
      </c>
      <c r="L51" s="66">
        <f t="shared" si="20"/>
        <v>164</v>
      </c>
      <c r="M51" s="66">
        <f t="shared" si="20"/>
        <v>756</v>
      </c>
      <c r="N51" s="66">
        <f t="shared" si="20"/>
        <v>2156</v>
      </c>
      <c r="O51" s="66">
        <f t="shared" si="20"/>
        <v>97</v>
      </c>
      <c r="P51" s="66">
        <f t="shared" si="20"/>
        <v>1</v>
      </c>
      <c r="Q51" s="66">
        <f t="shared" si="20"/>
        <v>1393</v>
      </c>
      <c r="R51" s="66">
        <f t="shared" si="20"/>
        <v>46</v>
      </c>
      <c r="S51" s="66">
        <f t="shared" si="20"/>
        <v>6</v>
      </c>
      <c r="T51" s="66">
        <f t="shared" si="20"/>
        <v>0</v>
      </c>
      <c r="U51" s="66">
        <f t="shared" si="20"/>
        <v>116</v>
      </c>
      <c r="V51" s="66">
        <f t="shared" si="20"/>
        <v>0</v>
      </c>
      <c r="W51" s="66">
        <f t="shared" si="20"/>
        <v>3</v>
      </c>
      <c r="X51" s="66">
        <f t="shared" si="20"/>
        <v>0</v>
      </c>
      <c r="Y51" s="66">
        <f t="shared" si="20"/>
        <v>43</v>
      </c>
      <c r="Z51" s="66">
        <f t="shared" si="20"/>
        <v>0</v>
      </c>
      <c r="AA51" s="66">
        <f t="shared" si="1"/>
        <v>288</v>
      </c>
      <c r="AB51" s="66">
        <f t="shared" si="2"/>
        <v>602</v>
      </c>
      <c r="AC51" s="66">
        <f t="shared" si="3"/>
        <v>890</v>
      </c>
      <c r="AD51" s="66">
        <f>AD14+AD25+AD39+AD50</f>
        <v>6351</v>
      </c>
      <c r="AE51" s="66">
        <f>AE14+AE25+AE39+AE50</f>
        <v>7564</v>
      </c>
      <c r="AF51" s="66">
        <f t="shared" si="14"/>
        <v>13915</v>
      </c>
      <c r="AG51" s="89"/>
      <c r="AH51" s="61"/>
      <c r="AI51" s="61"/>
      <c r="AJ51" s="61"/>
      <c r="AL51" s="61"/>
      <c r="AM51" s="44"/>
      <c r="AN51" s="44"/>
      <c r="AO51" s="44"/>
    </row>
    <row r="52" spans="1:41" s="86" customFormat="1" ht="38.25" customHeight="1" x14ac:dyDescent="0.2">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61"/>
      <c r="AI52" s="61"/>
      <c r="AJ52" s="61"/>
      <c r="AL52" s="61"/>
      <c r="AM52" s="44"/>
      <c r="AN52" s="44"/>
      <c r="AO52" s="44"/>
    </row>
    <row r="53" spans="1:41" s="86" customFormat="1" ht="38.25" customHeight="1" x14ac:dyDescent="0.2">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61"/>
      <c r="AI53" s="61"/>
      <c r="AJ53" s="61"/>
      <c r="AL53" s="61"/>
      <c r="AM53" s="44"/>
      <c r="AN53" s="44"/>
      <c r="AO53" s="44"/>
    </row>
    <row r="54" spans="1:41" s="86" customFormat="1" ht="38.25" customHeight="1" x14ac:dyDescent="0.2">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61"/>
      <c r="AI54" s="61"/>
      <c r="AJ54" s="61"/>
      <c r="AL54" s="61"/>
      <c r="AM54" s="44"/>
      <c r="AN54" s="44"/>
      <c r="AO54" s="44"/>
    </row>
    <row r="55" spans="1:41" s="86" customFormat="1" ht="31.5" customHeight="1" x14ac:dyDescent="0.2">
      <c r="A55" s="84"/>
      <c r="B55" s="84"/>
      <c r="C55" s="640" t="s">
        <v>136</v>
      </c>
      <c r="D55" s="640"/>
      <c r="E55" s="640"/>
      <c r="F55" s="640"/>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M55" s="56"/>
      <c r="AN55" s="56"/>
      <c r="AO55" s="56"/>
    </row>
    <row r="56" spans="1:41" s="87" customFormat="1" ht="67.5" customHeight="1" x14ac:dyDescent="0.2">
      <c r="A56" s="83"/>
      <c r="B56" s="83"/>
      <c r="C56" s="640"/>
      <c r="D56" s="640"/>
      <c r="E56" s="640"/>
      <c r="F56" s="640"/>
      <c r="G56" s="19"/>
      <c r="H56" s="19"/>
      <c r="I56" s="83"/>
      <c r="J56" s="83"/>
      <c r="K56" s="83"/>
      <c r="L56" s="83"/>
      <c r="M56" s="83"/>
      <c r="N56" s="83"/>
      <c r="O56" s="83"/>
      <c r="P56" s="83"/>
      <c r="Q56" s="83"/>
      <c r="R56" s="83"/>
      <c r="S56" s="83"/>
      <c r="T56" s="83"/>
      <c r="U56" s="83"/>
      <c r="V56" s="83"/>
      <c r="W56" s="83"/>
      <c r="X56" s="83"/>
      <c r="Y56" s="83"/>
      <c r="Z56" s="83"/>
      <c r="AA56" s="83"/>
      <c r="AB56" s="640" t="s">
        <v>137</v>
      </c>
      <c r="AC56" s="640"/>
      <c r="AD56" s="640"/>
      <c r="AE56" s="640"/>
      <c r="AF56" s="83"/>
      <c r="AG56" s="83"/>
      <c r="AH56" s="86"/>
      <c r="AM56" s="53"/>
      <c r="AN56" s="53"/>
      <c r="AO56" s="53"/>
    </row>
    <row r="57" spans="1:41" s="87" customFormat="1" ht="31.5" customHeight="1" x14ac:dyDescent="0.2">
      <c r="A57" s="83"/>
      <c r="B57" s="83"/>
      <c r="C57" s="640"/>
      <c r="D57" s="640"/>
      <c r="E57" s="640"/>
      <c r="F57" s="640"/>
      <c r="G57" s="19"/>
      <c r="H57" s="19"/>
      <c r="I57" s="83"/>
      <c r="J57" s="83"/>
      <c r="K57" s="83"/>
      <c r="L57" s="83"/>
      <c r="M57" s="83"/>
      <c r="N57" s="83"/>
      <c r="O57" s="83"/>
      <c r="P57" s="83"/>
      <c r="Q57" s="83"/>
      <c r="R57" s="83"/>
      <c r="S57" s="83"/>
      <c r="T57" s="83"/>
      <c r="U57" s="83"/>
      <c r="V57" s="83"/>
      <c r="W57" s="83"/>
      <c r="X57" s="83"/>
      <c r="Y57" s="83"/>
      <c r="Z57" s="83"/>
      <c r="AA57" s="83"/>
      <c r="AB57" s="640"/>
      <c r="AC57" s="640"/>
      <c r="AD57" s="640"/>
      <c r="AE57" s="640"/>
      <c r="AF57" s="83"/>
      <c r="AG57" s="83"/>
      <c r="AH57" s="86"/>
      <c r="AM57" s="53"/>
      <c r="AN57" s="53"/>
      <c r="AO57" s="53"/>
    </row>
    <row r="58" spans="1:41" s="86" customFormat="1" ht="50.25" customHeight="1" x14ac:dyDescent="0.2">
      <c r="A58" s="84"/>
      <c r="B58" s="84"/>
      <c r="C58" s="640"/>
      <c r="D58" s="640"/>
      <c r="E58" s="640"/>
      <c r="F58" s="640"/>
      <c r="G58" s="61"/>
      <c r="H58" s="61"/>
      <c r="I58" s="84"/>
      <c r="J58" s="84"/>
      <c r="K58" s="84"/>
      <c r="L58" s="84"/>
      <c r="M58" s="84"/>
      <c r="N58" s="84"/>
      <c r="O58" s="84"/>
      <c r="P58" s="84"/>
      <c r="Q58" s="84"/>
      <c r="R58" s="84"/>
      <c r="S58" s="84"/>
      <c r="T58" s="84"/>
      <c r="U58" s="84"/>
      <c r="V58" s="84"/>
      <c r="W58" s="84"/>
      <c r="X58" s="84"/>
      <c r="Y58" s="84"/>
      <c r="Z58" s="84"/>
      <c r="AA58" s="84"/>
      <c r="AB58" s="640"/>
      <c r="AC58" s="640"/>
      <c r="AD58" s="640"/>
      <c r="AE58" s="640"/>
      <c r="AF58" s="84"/>
      <c r="AG58" s="84"/>
      <c r="AM58" s="56"/>
      <c r="AN58" s="56"/>
      <c r="AO58" s="56"/>
    </row>
    <row r="59" spans="1:41" s="86" customFormat="1" ht="31.5" customHeight="1" x14ac:dyDescent="0.2">
      <c r="A59" s="84"/>
      <c r="B59" s="84"/>
      <c r="C59" s="84"/>
      <c r="D59" s="84"/>
      <c r="E59" s="84"/>
      <c r="F59" s="84"/>
      <c r="G59" s="84"/>
      <c r="H59" s="84"/>
      <c r="I59" s="84"/>
      <c r="J59" s="84"/>
      <c r="K59" s="84"/>
      <c r="L59" s="84"/>
      <c r="M59" s="84"/>
      <c r="N59" s="84"/>
      <c r="O59" s="639"/>
      <c r="P59" s="639"/>
      <c r="Q59" s="639"/>
      <c r="R59" s="639"/>
      <c r="S59" s="84"/>
      <c r="T59" s="84"/>
      <c r="U59" s="84"/>
      <c r="V59" s="84"/>
      <c r="W59" s="84"/>
      <c r="X59" s="84"/>
      <c r="Y59" s="84"/>
      <c r="Z59" s="84"/>
      <c r="AA59" s="84"/>
      <c r="AB59" s="84"/>
      <c r="AC59" s="84"/>
      <c r="AD59" s="84"/>
      <c r="AE59" s="84"/>
      <c r="AF59" s="84"/>
      <c r="AG59" s="84"/>
      <c r="AM59" s="56"/>
      <c r="AN59" s="56"/>
      <c r="AO59" s="56"/>
    </row>
    <row r="60" spans="1:41" s="86" customFormat="1" ht="48.75" customHeight="1" x14ac:dyDescent="0.2">
      <c r="A60" s="84"/>
      <c r="B60" s="84"/>
      <c r="C60" s="84"/>
      <c r="D60" s="84"/>
      <c r="E60" s="84"/>
      <c r="F60" s="84"/>
      <c r="G60" s="84"/>
      <c r="H60" s="84"/>
      <c r="I60" s="84"/>
      <c r="J60" s="84"/>
      <c r="K60" s="84"/>
      <c r="L60" s="84"/>
      <c r="M60" s="84"/>
      <c r="N60" s="84"/>
      <c r="O60" s="639"/>
      <c r="P60" s="639"/>
      <c r="Q60" s="639"/>
      <c r="R60" s="639"/>
      <c r="S60" s="84"/>
      <c r="T60" s="84"/>
      <c r="U60" s="84"/>
      <c r="V60" s="84"/>
      <c r="W60" s="84"/>
      <c r="X60" s="84"/>
      <c r="Y60" s="84"/>
      <c r="Z60" s="84"/>
      <c r="AA60" s="84"/>
      <c r="AB60" s="84"/>
      <c r="AC60" s="84"/>
      <c r="AD60" s="84"/>
      <c r="AE60" s="84"/>
      <c r="AF60" s="84"/>
      <c r="AG60" s="84"/>
      <c r="AM60" s="56"/>
      <c r="AN60" s="56"/>
      <c r="AO60" s="56"/>
    </row>
    <row r="61" spans="1:41" s="87" customFormat="1" ht="51.75" customHeight="1" x14ac:dyDescent="0.2">
      <c r="A61" s="83"/>
      <c r="B61" s="83"/>
      <c r="C61" s="83"/>
      <c r="D61" s="83"/>
      <c r="E61" s="83"/>
      <c r="F61" s="83"/>
      <c r="G61" s="83"/>
      <c r="H61" s="83"/>
      <c r="I61" s="83"/>
      <c r="J61" s="83"/>
      <c r="K61" s="83"/>
      <c r="L61" s="83"/>
      <c r="M61" s="83"/>
      <c r="N61" s="640"/>
      <c r="O61" s="640"/>
      <c r="P61" s="640"/>
      <c r="Q61" s="640"/>
      <c r="R61" s="83"/>
      <c r="S61" s="83"/>
      <c r="T61" s="83"/>
      <c r="U61" s="83"/>
      <c r="V61" s="83"/>
      <c r="W61" s="83"/>
      <c r="X61" s="83"/>
      <c r="Y61" s="83"/>
      <c r="Z61" s="83"/>
      <c r="AA61" s="83"/>
      <c r="AB61" s="83"/>
      <c r="AC61" s="83"/>
      <c r="AD61" s="83"/>
      <c r="AE61" s="83"/>
      <c r="AF61" s="83"/>
      <c r="AG61" s="83"/>
      <c r="AH61" s="86"/>
      <c r="AM61" s="30"/>
      <c r="AN61" s="30"/>
      <c r="AO61" s="30"/>
    </row>
    <row r="62" spans="1:41" s="87" customFormat="1" ht="51.75" customHeight="1" x14ac:dyDescent="0.2">
      <c r="A62" s="83"/>
      <c r="B62" s="83"/>
      <c r="C62" s="83"/>
      <c r="D62" s="83"/>
      <c r="E62" s="83"/>
      <c r="F62" s="83"/>
      <c r="G62" s="83"/>
      <c r="H62" s="83"/>
      <c r="I62" s="83"/>
      <c r="J62" s="83"/>
      <c r="K62" s="83"/>
      <c r="L62" s="83"/>
      <c r="M62" s="83"/>
      <c r="N62" s="640"/>
      <c r="O62" s="640"/>
      <c r="P62" s="640"/>
      <c r="Q62" s="640"/>
      <c r="R62" s="83"/>
      <c r="S62" s="83"/>
      <c r="T62" s="83"/>
      <c r="U62" s="83"/>
      <c r="V62" s="83"/>
      <c r="W62" s="83"/>
      <c r="X62" s="83"/>
      <c r="Y62" s="83"/>
      <c r="Z62" s="83"/>
      <c r="AA62" s="83"/>
      <c r="AB62" s="83"/>
      <c r="AC62" s="83"/>
      <c r="AD62" s="83"/>
      <c r="AE62" s="83"/>
      <c r="AF62" s="83"/>
      <c r="AG62" s="83"/>
      <c r="AH62" s="86"/>
      <c r="AM62" s="30"/>
      <c r="AN62" s="30"/>
      <c r="AO62" s="30"/>
    </row>
    <row r="63" spans="1:41" s="83" customFormat="1" ht="51.75" customHeight="1" x14ac:dyDescent="0.2">
      <c r="AH63" s="62"/>
      <c r="AI63" s="21"/>
      <c r="AK63" s="19"/>
      <c r="AM63" s="30"/>
      <c r="AN63" s="30"/>
      <c r="AO63" s="30"/>
    </row>
    <row r="64" spans="1:41" s="20" customFormat="1" ht="51.75" customHeight="1" x14ac:dyDescent="0.2">
      <c r="AH64" s="80"/>
      <c r="AM64" s="30"/>
      <c r="AN64" s="30"/>
      <c r="AO64" s="30"/>
    </row>
    <row r="65" spans="1:41" s="20" customFormat="1" ht="51.75" customHeight="1" x14ac:dyDescent="0.2">
      <c r="AH65" s="80"/>
      <c r="AM65" s="30"/>
      <c r="AN65" s="30"/>
      <c r="AO65" s="30"/>
    </row>
    <row r="66" spans="1:41" s="20" customFormat="1" ht="45.75" x14ac:dyDescent="0.2">
      <c r="AH66" s="80"/>
      <c r="AM66" s="30"/>
      <c r="AN66" s="30"/>
      <c r="AO66" s="30"/>
    </row>
    <row r="67" spans="1:41" s="20" customFormat="1" ht="45.75" x14ac:dyDescent="0.2">
      <c r="AH67" s="80"/>
      <c r="AM67" s="30"/>
      <c r="AN67" s="30"/>
      <c r="AO67" s="30"/>
    </row>
    <row r="68" spans="1:41" s="20" customFormat="1" ht="45.75" x14ac:dyDescent="0.2">
      <c r="AH68" s="80"/>
      <c r="AM68" s="30"/>
      <c r="AN68" s="30"/>
      <c r="AO68" s="30"/>
    </row>
    <row r="69" spans="1:41" s="18" customFormat="1" x14ac:dyDescent="0.2">
      <c r="A69" s="17"/>
      <c r="B69" s="17"/>
      <c r="AH69" s="80"/>
      <c r="AM69" s="30"/>
      <c r="AN69" s="30"/>
      <c r="AO69" s="30"/>
    </row>
    <row r="70" spans="1:41" s="18" customFormat="1" x14ac:dyDescent="0.2">
      <c r="A70" s="17"/>
      <c r="B70" s="17"/>
      <c r="AH70" s="80"/>
      <c r="AM70" s="30"/>
      <c r="AN70" s="30"/>
      <c r="AO70" s="30"/>
    </row>
    <row r="71" spans="1:41" s="18" customFormat="1" x14ac:dyDescent="0.2">
      <c r="A71" s="17"/>
      <c r="B71" s="17"/>
      <c r="AH71" s="80"/>
      <c r="AM71" s="30"/>
      <c r="AN71" s="30"/>
      <c r="AO71" s="30"/>
    </row>
    <row r="72" spans="1:41" s="18" customFormat="1" x14ac:dyDescent="0.2">
      <c r="A72" s="17"/>
      <c r="B72" s="17"/>
      <c r="AH72" s="80"/>
      <c r="AM72" s="30"/>
      <c r="AN72" s="30"/>
      <c r="AO72" s="30"/>
    </row>
    <row r="73" spans="1:41" s="18" customFormat="1" x14ac:dyDescent="0.2">
      <c r="A73" s="17"/>
      <c r="B73" s="17"/>
      <c r="AH73" s="80"/>
    </row>
    <row r="74" spans="1:41" s="18" customFormat="1" x14ac:dyDescent="0.2">
      <c r="A74" s="17"/>
      <c r="B74" s="17"/>
      <c r="AH74" s="80"/>
    </row>
  </sheetData>
  <mergeCells count="44">
    <mergeCell ref="A1:AF1"/>
    <mergeCell ref="AE2:AF2"/>
    <mergeCell ref="AH2:AL2"/>
    <mergeCell ref="A3:A5"/>
    <mergeCell ref="B3:B5"/>
    <mergeCell ref="C3:F3"/>
    <mergeCell ref="G3:J3"/>
    <mergeCell ref="K3:N3"/>
    <mergeCell ref="C4:D4"/>
    <mergeCell ref="E4:F4"/>
    <mergeCell ref="O3:R3"/>
    <mergeCell ref="S3:V3"/>
    <mergeCell ref="W3:Z3"/>
    <mergeCell ref="AA3:AF3"/>
    <mergeCell ref="AA4:AC4"/>
    <mergeCell ref="AD4:AF4"/>
    <mergeCell ref="S4:T4"/>
    <mergeCell ref="U4:V4"/>
    <mergeCell ref="W4:X4"/>
    <mergeCell ref="Y4:Z4"/>
    <mergeCell ref="Q4:R4"/>
    <mergeCell ref="G4:H4"/>
    <mergeCell ref="I4:J4"/>
    <mergeCell ref="K4:L4"/>
    <mergeCell ref="M4:N4"/>
    <mergeCell ref="A9:B9"/>
    <mergeCell ref="A13:B13"/>
    <mergeCell ref="A14:B14"/>
    <mergeCell ref="A19:B19"/>
    <mergeCell ref="O4:P4"/>
    <mergeCell ref="AB56:AE58"/>
    <mergeCell ref="A24:B24"/>
    <mergeCell ref="A25:B25"/>
    <mergeCell ref="A28:B28"/>
    <mergeCell ref="A33:B33"/>
    <mergeCell ref="A38:B38"/>
    <mergeCell ref="A39:B39"/>
    <mergeCell ref="O59:R60"/>
    <mergeCell ref="N61:Q62"/>
    <mergeCell ref="A44:B44"/>
    <mergeCell ref="A49:B49"/>
    <mergeCell ref="A50:B50"/>
    <mergeCell ref="A51:B51"/>
    <mergeCell ref="C55:F58"/>
  </mergeCells>
  <pageMargins left="1.31" right="0" top="1.23" bottom="0" header="0.25" footer="0"/>
  <pageSetup paperSize="8" scale="19" orientation="landscape" r:id="rId1"/>
  <colBreaks count="4" manualBreakCount="4">
    <brk id="32" max="59" man="1"/>
    <brk id="33" max="57" man="1"/>
    <brk id="40" max="218" man="1"/>
    <brk id="44" max="2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Sep-19</vt:lpstr>
      <vt:lpstr>MD</vt:lpstr>
      <vt:lpstr>Jan MD</vt:lpstr>
      <vt:lpstr>Jan-21</vt:lpstr>
      <vt:lpstr>Jan-21 district </vt:lpstr>
      <vt:lpstr>Jan-21 replaced</vt:lpstr>
      <vt:lpstr>Jan-21  Annexure-1  </vt:lpstr>
      <vt:lpstr>Jan-21 EnergyDepartmentformat</vt:lpstr>
      <vt:lpstr>Mar-19 (minor )</vt:lpstr>
      <vt:lpstr>Sheet1</vt:lpstr>
      <vt:lpstr>Sheet2</vt:lpstr>
      <vt:lpstr>Sheet3</vt:lpstr>
      <vt:lpstr>Sheet4</vt:lpstr>
      <vt:lpstr>Sheet5</vt:lpstr>
      <vt:lpstr>East</vt:lpstr>
      <vt:lpstr>Sheet6</vt:lpstr>
      <vt:lpstr>East!Print_Area</vt:lpstr>
      <vt:lpstr>'Jan-21'!Print_Area</vt:lpstr>
      <vt:lpstr>'Jan-21 district '!Print_Area</vt:lpstr>
      <vt:lpstr>'Jan-21 EnergyDepartmentformat'!Print_Area</vt:lpstr>
      <vt:lpstr>'Mar-19 (minor )'!Print_Area</vt:lpstr>
      <vt:lpstr>MD!Print_Area</vt:lpstr>
      <vt:lpstr>'Sep-19'!Print_Area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AE1</cp:lastModifiedBy>
  <cp:lastPrinted>2021-02-19T08:47:44Z</cp:lastPrinted>
  <dcterms:created xsi:type="dcterms:W3CDTF">2011-05-11T10:03:11Z</dcterms:created>
  <dcterms:modified xsi:type="dcterms:W3CDTF">2021-02-19T09:30:44Z</dcterms:modified>
</cp:coreProperties>
</file>